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X:\Marketing\E-Catalogs\Price List Files\Configurators\"/>
    </mc:Choice>
  </mc:AlternateContent>
  <xr:revisionPtr revIDLastSave="0" documentId="13_ncr:1_{1C6F82B6-7031-4B93-B8B3-D100F0792AA2}" xr6:coauthVersionLast="47" xr6:coauthVersionMax="47" xr10:uidLastSave="{00000000-0000-0000-0000-000000000000}"/>
  <workbookProtection workbookAlgorithmName="SHA-512" workbookHashValue="aTicHtoIPtDAJHA70bCxS2K0XIOapXeATFayJaiatzPG9VFL9A8P1RRFTyiA309j4kIJg+VyRci2EntmI7sF0g==" workbookSaltValue="ystPzkSDDma+7oHVUZQg9g==" workbookSpinCount="100000" lockStructure="1"/>
  <bookViews>
    <workbookView xWindow="0" yWindow="840" windowWidth="38400" windowHeight="19560" xr2:uid="{4FB7388E-A151-4FC8-B802-B8DC9E6AD953}"/>
  </bookViews>
  <sheets>
    <sheet name="PC7 Price Configurator" sheetId="1" r:id="rId1"/>
    <sheet name="Components" sheetId="3" state="hidden" r:id="rId2"/>
    <sheet name="Tables" sheetId="2" state="hidden" r:id="rId3"/>
  </sheets>
  <definedNames>
    <definedName name="ExternalData_1" localSheetId="1" hidden="1">Components!$A$1:$G$73</definedName>
    <definedName name="_xlnm.Print_Area" localSheetId="0">'PC7 Price Configurator'!$A$1:$M$20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2" l="1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" i="2"/>
  <c r="C24" i="2"/>
  <c r="C25" i="2"/>
  <c r="C2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3" i="2"/>
  <c r="K19" i="1"/>
  <c r="K18" i="1"/>
  <c r="K17" i="1"/>
  <c r="K16" i="1"/>
  <c r="K15" i="1"/>
  <c r="K14" i="1"/>
  <c r="K13" i="1"/>
  <c r="K12" i="1"/>
  <c r="K10" i="1"/>
  <c r="C4" i="1"/>
  <c r="C19" i="1"/>
  <c r="C18" i="1"/>
  <c r="C17" i="1"/>
  <c r="C16" i="1"/>
  <c r="C15" i="1"/>
  <c r="C14" i="1"/>
  <c r="C13" i="1"/>
  <c r="C10" i="1"/>
  <c r="C12" i="1"/>
  <c r="D8" i="1"/>
  <c r="L10" i="1" s="1"/>
  <c r="G8" i="1"/>
  <c r="L13" i="1" s="1"/>
  <c r="F8" i="1"/>
  <c r="L12" i="1" s="1"/>
  <c r="M8" i="1"/>
  <c r="L19" i="1" s="1"/>
  <c r="L8" i="1"/>
  <c r="L18" i="1" s="1"/>
  <c r="K8" i="1"/>
  <c r="L17" i="1" s="1"/>
  <c r="J8" i="1"/>
  <c r="L16" i="1" s="1"/>
  <c r="H8" i="1"/>
  <c r="L14" i="1" s="1"/>
  <c r="I8" i="1"/>
  <c r="L15" i="1" s="1"/>
  <c r="C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Claudia A. Sears</author>
  </authors>
  <commentList>
    <comment ref="F7" authorId="0" shapeId="0" xr:uid="{3604D4DF-DBFB-4432-88C1-6DEAB1ADF0E9}">
      <text>
        <r>
          <rPr>
            <sz val="9"/>
            <color indexed="81"/>
            <rFont val="Tahoma"/>
            <family val="2"/>
          </rPr>
          <t xml:space="preserve">
Verify if 3 or 7 levels</t>
        </r>
      </text>
    </comment>
    <comment ref="M7" authorId="0" shapeId="0" xr:uid="{E7343680-C8D6-4E4B-9592-DBE0503F5DED}">
      <text>
        <r>
          <rPr>
            <sz val="9"/>
            <color indexed="81"/>
            <rFont val="Tahoma"/>
            <family val="2"/>
          </rPr>
          <t xml:space="preserve">
Place Top level modules here regardless of number of levels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D4226C9-F522-426D-BFED-E3630A32FD6F}" keepAlive="1" name="Query - dbo Price Master Query" description="Connection to the 'dbo Price Master Query' query in the workbook." type="5" refreshedVersion="8" background="1" saveData="1">
    <dbPr connection="Provider=Microsoft.Mashup.OleDb.1;Data Source=$Workbook$;Location=&quot;dbo Price Master Query&quot;;Extended Properties=&quot;&quot;" command="SELECT * FROM [dbo Price Master Query]"/>
  </connection>
</connections>
</file>

<file path=xl/sharedStrings.xml><?xml version="1.0" encoding="utf-8"?>
<sst xmlns="http://schemas.openxmlformats.org/spreadsheetml/2006/main" count="409" uniqueCount="346">
  <si>
    <t>Level One</t>
  </si>
  <si>
    <t>Level Two</t>
  </si>
  <si>
    <t>Level Three</t>
  </si>
  <si>
    <t>Level Four</t>
  </si>
  <si>
    <t>Level Five</t>
  </si>
  <si>
    <t>Level Six</t>
  </si>
  <si>
    <t>PC7 –</t>
  </si>
  <si>
    <t>S</t>
  </si>
  <si>
    <t>H7</t>
  </si>
  <si>
    <t>Description</t>
  </si>
  <si>
    <t>X</t>
  </si>
  <si>
    <t>Modules only (no base)</t>
  </si>
  <si>
    <t>W</t>
  </si>
  <si>
    <t>V</t>
  </si>
  <si>
    <t>L1</t>
  </si>
  <si>
    <t>L2</t>
  </si>
  <si>
    <t>L3</t>
  </si>
  <si>
    <t>L4</t>
  </si>
  <si>
    <t>Q1</t>
  </si>
  <si>
    <t>Q2</t>
  </si>
  <si>
    <t>T1</t>
  </si>
  <si>
    <t>T2</t>
  </si>
  <si>
    <t>T3</t>
  </si>
  <si>
    <t>B5</t>
  </si>
  <si>
    <t>B8</t>
  </si>
  <si>
    <t>Black</t>
  </si>
  <si>
    <t>L7</t>
  </si>
  <si>
    <t>PC7 BLV Low Voltage Base for 24 V AC/DC with up to 7 modules</t>
  </si>
  <si>
    <t>H3</t>
  </si>
  <si>
    <t>PC7 BHV3 High Voltage Base for 120-240 V AC with up to 3 modules</t>
  </si>
  <si>
    <t>PC7 BHV7 High Voltage Base for 120-240 V AC with up to 7 modules</t>
  </si>
  <si>
    <t>Base</t>
  </si>
  <si>
    <t>List</t>
  </si>
  <si>
    <t>PC7 MW Base with NPT Int holes</t>
  </si>
  <si>
    <t>PC7 MV Base Vertical Mounting</t>
  </si>
  <si>
    <t>PC7 MS Base w/pre-mntd screws</t>
  </si>
  <si>
    <t>PC7 MR Pole 10cm Alum</t>
  </si>
  <si>
    <t>PC7 MR Pole 25cm Alum</t>
  </si>
  <si>
    <t>PC7 MR Pole 40cm Alum</t>
  </si>
  <si>
    <t>PC7 MR Pole 60cm Alum</t>
  </si>
  <si>
    <t>PC7 FR Quick Mount 10cm</t>
  </si>
  <si>
    <t>PC7 FR Quick Mount 25cm</t>
  </si>
  <si>
    <t>PC7 MC5 Base 5-Pin M12</t>
  </si>
  <si>
    <t>PC7 MC8 Base 8-Pin M12</t>
  </si>
  <si>
    <t>D+E</t>
  </si>
  <si>
    <t>Base A</t>
  </si>
  <si>
    <t>Voltage C</t>
  </si>
  <si>
    <t>T7</t>
  </si>
  <si>
    <t>PC7 ZM Top 105 dB Multi-tone module 1 of 8 tones can be switched externally</t>
  </si>
  <si>
    <t>Z</t>
  </si>
  <si>
    <t>PC7 ZI In-line 102 dB Multi-tone module 1 of 8 tones can be switched externally</t>
  </si>
  <si>
    <t>TV</t>
  </si>
  <si>
    <t>PC7 VS Top 95 dB recordable voice/mp3 sound module can be controlled externally</t>
  </si>
  <si>
    <t>PC7 TD Top 105 dB Multi-tone module 1 to 112 can be switched externally</t>
  </si>
  <si>
    <t>Module D</t>
  </si>
  <si>
    <t>TM0</t>
  </si>
  <si>
    <t>M0</t>
  </si>
  <si>
    <t>TS1</t>
  </si>
  <si>
    <t>TF1</t>
  </si>
  <si>
    <t>TR1</t>
  </si>
  <si>
    <t>S1</t>
  </si>
  <si>
    <t>F1</t>
  </si>
  <si>
    <t>R1</t>
  </si>
  <si>
    <t>PC7 DMB Top LED multi color</t>
  </si>
  <si>
    <t>PC7 DM LED multi color module</t>
  </si>
  <si>
    <t>Description In-Line Position 1 to 6 Only</t>
  </si>
  <si>
    <t>Top Level</t>
  </si>
  <si>
    <t>PC7 DCB Top LED steady/Flash AMB</t>
  </si>
  <si>
    <t>PC7 DFB Top LED multi-funct AMB</t>
  </si>
  <si>
    <t>PC7 DRB Top LED rotating AMB</t>
  </si>
  <si>
    <t>PC7 DC LED Steady AMB</t>
  </si>
  <si>
    <t>PC7 DF LED multi-funct AMB</t>
  </si>
  <si>
    <t>PC7 DR LED rotating  AMB</t>
  </si>
  <si>
    <t>TS2</t>
  </si>
  <si>
    <t>TF2</t>
  </si>
  <si>
    <t>TR2</t>
  </si>
  <si>
    <t>S2</t>
  </si>
  <si>
    <t>F2</t>
  </si>
  <si>
    <t>R2</t>
  </si>
  <si>
    <t>PC7 DC LED Steady RED</t>
  </si>
  <si>
    <t>PC7 DF LED multi-funct RED</t>
  </si>
  <si>
    <t>PC7 DR LED rotating  RED</t>
  </si>
  <si>
    <t>PC7 DCB Top LED steady/Flash RED</t>
  </si>
  <si>
    <t>PC7 DFB Top LED multi-funct RED</t>
  </si>
  <si>
    <t>PC7 DRB Top LED rotating RED</t>
  </si>
  <si>
    <t>TS4</t>
  </si>
  <si>
    <t>TF4</t>
  </si>
  <si>
    <t>TR4</t>
  </si>
  <si>
    <t>S4</t>
  </si>
  <si>
    <t>F4</t>
  </si>
  <si>
    <t>R4</t>
  </si>
  <si>
    <t>PC7 DC LED Steady CLR</t>
  </si>
  <si>
    <t>PC7 DF LED multi-funct CLR</t>
  </si>
  <si>
    <t>PC7 DR LED rotating  CLR</t>
  </si>
  <si>
    <t>PC7 DCB Top LED steady/Flash CLR</t>
  </si>
  <si>
    <t>PC7 DFB Top LED multi-funct CLR</t>
  </si>
  <si>
    <t>PC7 DRB Top LED rotating CLR</t>
  </si>
  <si>
    <t>TS5</t>
  </si>
  <si>
    <t>TF5</t>
  </si>
  <si>
    <t>TR5</t>
  </si>
  <si>
    <t>S5</t>
  </si>
  <si>
    <t>F5</t>
  </si>
  <si>
    <t>R5</t>
  </si>
  <si>
    <t>PC7 DCB Top LED steady/Flash BLU</t>
  </si>
  <si>
    <t>PC7 DFB Top LED multi-funct BLU</t>
  </si>
  <si>
    <t>PC7 DRB Top LED rotating BLU</t>
  </si>
  <si>
    <t>PC7 DC LED Steady BLU</t>
  </si>
  <si>
    <t>PC7 DF LED multi-funct BLU</t>
  </si>
  <si>
    <t>PC7 DR LED rotating  BLU</t>
  </si>
  <si>
    <t>TS6</t>
  </si>
  <si>
    <t>TF6</t>
  </si>
  <si>
    <t>TR6</t>
  </si>
  <si>
    <t>S6</t>
  </si>
  <si>
    <t>F6</t>
  </si>
  <si>
    <t>R6</t>
  </si>
  <si>
    <t>PC7 DCB Top LED steady/Flash GRN</t>
  </si>
  <si>
    <t>PC7 DFB Top LED multi-funct GRN</t>
  </si>
  <si>
    <t>PC7 DRB Top LED rotating GRN</t>
  </si>
  <si>
    <t>PC7 DC LED Steady GRN</t>
  </si>
  <si>
    <t>PC7 DF LED multi-funct GRN</t>
  </si>
  <si>
    <t>PC7 DR LED rotating  GRN</t>
  </si>
  <si>
    <t>TS7</t>
  </si>
  <si>
    <t>TF7</t>
  </si>
  <si>
    <t>TR7</t>
  </si>
  <si>
    <t>S7</t>
  </si>
  <si>
    <t>F7</t>
  </si>
  <si>
    <t>R7</t>
  </si>
  <si>
    <t>PC7 DCB Top LED steady/Flash YEL</t>
  </si>
  <si>
    <t>PC7 DFB Top LED multi-funct YEL</t>
  </si>
  <si>
    <t>PC7 DRB Top LED rotating YEL</t>
  </si>
  <si>
    <t>PC7 DC LED Steady YEL</t>
  </si>
  <si>
    <t>PC7 DF LED multi-funct YEL</t>
  </si>
  <si>
    <t>PC7 DR LED rotating  YEL</t>
  </si>
  <si>
    <t>TS8</t>
  </si>
  <si>
    <t>TF8</t>
  </si>
  <si>
    <t>TR8</t>
  </si>
  <si>
    <t>S8</t>
  </si>
  <si>
    <t>F8</t>
  </si>
  <si>
    <t>R8</t>
  </si>
  <si>
    <t>PC7 DCB Top LED steady/Flash MAG</t>
  </si>
  <si>
    <t>PC7 DFB Top LED multi-funct MAG</t>
  </si>
  <si>
    <t>PC7 DRB Top LED rotating MAG</t>
  </si>
  <si>
    <t>PC7 DC LED Steady MAG</t>
  </si>
  <si>
    <t>PC7 DF LED multi-funct MAG</t>
  </si>
  <si>
    <t>PC7 DR LED rotating  MAG</t>
  </si>
  <si>
    <t>Color</t>
  </si>
  <si>
    <t>Voltage</t>
  </si>
  <si>
    <t>Level 1</t>
  </si>
  <si>
    <t>Level 2</t>
  </si>
  <si>
    <t>Level 3</t>
  </si>
  <si>
    <t>Level 4</t>
  </si>
  <si>
    <t>Level 5</t>
  </si>
  <si>
    <t>Level 6</t>
  </si>
  <si>
    <t>Level 7</t>
  </si>
  <si>
    <t>Catalog Number =</t>
  </si>
  <si>
    <t>List Price =</t>
  </si>
  <si>
    <t>Catalog</t>
  </si>
  <si>
    <t xml:space="preserve">Description Top Only 1 = Amber, 2 = Red, 4 = Clear, 5 = Blue, 6 = Green, 7 = Yellow, 8 = Magenta   </t>
  </si>
  <si>
    <t>PC7 RS Pole 10cm w/Screws</t>
  </si>
  <si>
    <t>PC7 RS Pole 25cm w/Screws</t>
  </si>
  <si>
    <t>PC7 RS Pole 40cm w/Screws</t>
  </si>
  <si>
    <t>Components</t>
  </si>
  <si>
    <t>S+S Catalog Number</t>
  </si>
  <si>
    <t>See also</t>
  </si>
  <si>
    <t>List Price</t>
  </si>
  <si>
    <t>Cdn_List</t>
  </si>
  <si>
    <t>Eff_Date</t>
  </si>
  <si>
    <t>STEADY LED 24V AC/DC AMB</t>
  </si>
  <si>
    <t>DC</t>
  </si>
  <si>
    <t>STEADY LED 24V AC/DC RED</t>
  </si>
  <si>
    <t>STEADY LED 24V AC/DC CLR</t>
  </si>
  <si>
    <t>STEADY LED 24V AC/DC BLU</t>
  </si>
  <si>
    <t>STEADY LED 24V AC/DC GRN</t>
  </si>
  <si>
    <t>STEADY LED 24V AC/DC YEL</t>
  </si>
  <si>
    <t>STEADY LED 24V AC/DC MAG</t>
  </si>
  <si>
    <t>MULTI LED 24V AC/DC AMB</t>
  </si>
  <si>
    <t>DF</t>
  </si>
  <si>
    <t>MULTI LED 24V AC/DC RED</t>
  </si>
  <si>
    <t>MULTI LED 24V AC/DC CLR</t>
  </si>
  <si>
    <t>MULTI LED 24V AC/DC BLU</t>
  </si>
  <si>
    <t>MULTI LED 24V AC/DC GRN</t>
  </si>
  <si>
    <t>MULTI LED 24V AC/DC YEL</t>
  </si>
  <si>
    <t>MULTI LED 24V AC/DC MAG</t>
  </si>
  <si>
    <t>ROTATING LED 24V AC/DC AMB</t>
  </si>
  <si>
    <t>DR</t>
  </si>
  <si>
    <t>ROTATING LED 24V AC/DC RED</t>
  </si>
  <si>
    <t>ROTATING LED 24V AC/DC CLR</t>
  </si>
  <si>
    <t>ROTATING LED 24V AC/DC BLU</t>
  </si>
  <si>
    <t>ROTATING LED 24V AC/DC GRN</t>
  </si>
  <si>
    <t>ROTATING LED 24V AC/DC YEL</t>
  </si>
  <si>
    <t>ROTATING LED 24V AC/DC MAG</t>
  </si>
  <si>
    <t>ROTATING LED 24V AC/DC MULTI</t>
  </si>
  <si>
    <t>DM</t>
  </si>
  <si>
    <t>TOP STY/FLSH LED 24VAC DC AMB</t>
  </si>
  <si>
    <t>DCB</t>
  </si>
  <si>
    <t>TOP STY/FLSH LED 24VAC DC RED</t>
  </si>
  <si>
    <t>TOP STY/FLSH LED 24VAC DC CLR</t>
  </si>
  <si>
    <t>TOP STY/FLSH LED 24VAC DC BLU</t>
  </si>
  <si>
    <t>TOP STY/FLSH LED 24VAC DC GRN</t>
  </si>
  <si>
    <t>TOP STY/FLSH LED 24VAC DC YEL</t>
  </si>
  <si>
    <t>TOP STY/FLSH LED 24VAC DC MAG</t>
  </si>
  <si>
    <t>TOP MULTILED 24V AC/DC AMB</t>
  </si>
  <si>
    <t>DFB</t>
  </si>
  <si>
    <t>TOP MULTILED 24V AC/DC RED</t>
  </si>
  <si>
    <t>TOP MULTILED 24V AC/DC CLR</t>
  </si>
  <si>
    <t>TOP MULTILED 24V AC/DC BLU</t>
  </si>
  <si>
    <t>TOP MULTILED 24V AC/DC GRN</t>
  </si>
  <si>
    <t>TOP MULTILED 24V AC/DC YEL</t>
  </si>
  <si>
    <t>TOP MULTILED 24V AC/DC MAG</t>
  </si>
  <si>
    <t>TOP ROTATING LED 24V AC/DC AMB</t>
  </si>
  <si>
    <t>DRB</t>
  </si>
  <si>
    <t>TOP ROTATING LED 24V AC/DC RED</t>
  </si>
  <si>
    <t>TOP ROTATING LED 24V AC/DC CLR</t>
  </si>
  <si>
    <t>TOP ROTATING LED 24V AC/DC BLU</t>
  </si>
  <si>
    <t>TOP ROTATING LED 24V AC/DC GRN</t>
  </si>
  <si>
    <t>TOP ROTATING LED 24V AC/DC YEL</t>
  </si>
  <si>
    <t>TOP ROTATING LED 24V AC/DC MAG</t>
  </si>
  <si>
    <t>TOP ROTATING LED 24VACDC MULTI</t>
  </si>
  <si>
    <t>DMB</t>
  </si>
  <si>
    <t>BUZZER 24V 8 TONES 105 DB</t>
  </si>
  <si>
    <t>TM</t>
  </si>
  <si>
    <t>BUZZER 24V 8 TONES 102 DBS</t>
  </si>
  <si>
    <t>ZI</t>
  </si>
  <si>
    <t>BUZZER 24V 16 TONES TOP MOUNT</t>
  </si>
  <si>
    <t>TD</t>
  </si>
  <si>
    <t>BASE 24V ACDC 7 MODULES</t>
  </si>
  <si>
    <t>BLV</t>
  </si>
  <si>
    <t>BASE 120-240VAC 3 MODULES</t>
  </si>
  <si>
    <t>BHV3</t>
  </si>
  <si>
    <t>BASE 120-240VAC 7 MODULES</t>
  </si>
  <si>
    <t>BHV7</t>
  </si>
  <si>
    <t>BRACKET FOR VERT MOUNT PL</t>
  </si>
  <si>
    <t>LD</t>
  </si>
  <si>
    <t>BASE HORIZ MOUNT 1/2 NPT</t>
  </si>
  <si>
    <t>MW</t>
  </si>
  <si>
    <t>BASE HORIZ MOUNT PRE SCREWS</t>
  </si>
  <si>
    <t>MS</t>
  </si>
  <si>
    <t>BASE FOR VERT MOUNT MOUNTING</t>
  </si>
  <si>
    <t>MV</t>
  </si>
  <si>
    <t>ALUM TUBE BASE 100MM</t>
  </si>
  <si>
    <t>MR</t>
  </si>
  <si>
    <t>ALUM TUBE BASE 250MM</t>
  </si>
  <si>
    <t>ALUM TUBE BASE 400MM</t>
  </si>
  <si>
    <t>ALUM TUBE BASE 600MM</t>
  </si>
  <si>
    <t>ALUM MOUNTING SCREWS 100MM</t>
  </si>
  <si>
    <t>RS</t>
  </si>
  <si>
    <t>ALUM MOUNTING SCREWS 250MM</t>
  </si>
  <si>
    <t>Alum mounting screws 400mm</t>
  </si>
  <si>
    <t>BASE FOR POLE MOUNTING</t>
  </si>
  <si>
    <t>BASE WITH 5-PIN M12 CONNECTOR</t>
  </si>
  <si>
    <t>MC5</t>
  </si>
  <si>
    <t>BASE WITH 8-PIN M12 CONNECTOR</t>
  </si>
  <si>
    <t>MC8</t>
  </si>
  <si>
    <t>QUICK MOUNT SYSTEM 100MM</t>
  </si>
  <si>
    <t>FR</t>
  </si>
  <si>
    <t>TRANSITION MODULE</t>
  </si>
  <si>
    <t>ZM</t>
  </si>
  <si>
    <t>VS</t>
  </si>
  <si>
    <t>PC7 Tower Light Configurator</t>
  </si>
  <si>
    <t>Ordering Instructions</t>
  </si>
  <si>
    <t>1)</t>
  </si>
  <si>
    <t>Determine the number of levels (up to seven) required in the Warning Tower Light</t>
  </si>
  <si>
    <t>2)</t>
  </si>
  <si>
    <t>Choose the Base required (Table A)</t>
  </si>
  <si>
    <t>3)</t>
  </si>
  <si>
    <t>Choose Base &amp; Cap color (Table B) and control voltage (Table C)</t>
  </si>
  <si>
    <t>4)</t>
  </si>
  <si>
    <t xml:space="preserve">Choose Module Type (Table D) and Lens color (Table E) for up to seven levels until the entire catalog number is complete </t>
  </si>
  <si>
    <t>B</t>
  </si>
  <si>
    <t>Pricing effective March 30, 2025</t>
  </si>
  <si>
    <t>Long Description</t>
  </si>
  <si>
    <t>PC7DC LED steady light module 24 V AC/DC amber, black</t>
  </si>
  <si>
    <t>PC7DC LED steady light module 24 V AC/DC red, black</t>
  </si>
  <si>
    <t>PC7DC LED steady light module 24 V AC/DC clear, black</t>
  </si>
  <si>
    <t>PC7DC LED steady light module 24 V AC/DC blue, black</t>
  </si>
  <si>
    <t>PC7DC LED steady light module 24 V AC/DC green, black</t>
  </si>
  <si>
    <t>PC7DC LED steady light module 24 V AC/DC yellow, black</t>
  </si>
  <si>
    <t>PC7DC LED steady light module 24 V AC/DC magenta, black</t>
  </si>
  <si>
    <t>PC7DF LED multifunctional module 24 V AC/DC amber, black</t>
  </si>
  <si>
    <t>PC7DF LED multifunctional module 24 V AC/DC red, black</t>
  </si>
  <si>
    <t>PC7DF LED multifunctional module 24 V AC/DC clear, black</t>
  </si>
  <si>
    <t>PC7DF LED multifunctional module 24 V AC/DC blue, black</t>
  </si>
  <si>
    <t>PC7DF LED multifunctional module 24 V AC/DC green, black</t>
  </si>
  <si>
    <t>PC7DF LED multifunctional module 24 V AC/DC yellow, black</t>
  </si>
  <si>
    <t>PC7DF LED multifunctional module 24 V AC/DC magenta, black</t>
  </si>
  <si>
    <t>PC7DR LED rotating light module 24 V AC/DC amber, black</t>
  </si>
  <si>
    <t>PC7DR LED rotating light module 24 V AC/DC red, black</t>
  </si>
  <si>
    <t>PC7DR LED rotating light module 24 V AC/DC clear, black</t>
  </si>
  <si>
    <t>PC7DR LED rotating light module 24 V AC/DC blue, black</t>
  </si>
  <si>
    <t>PC7DR LED rotating light module 24 V AC/DC green, black</t>
  </si>
  <si>
    <t>PC7DR LED rotating light module 24 V AC/DC yellow, black</t>
  </si>
  <si>
    <t>PC7DR LED rotating light module 24 V AC/DC magenta, black</t>
  </si>
  <si>
    <t>PC7DM LED multi colour module 24 V AC/DC clear, black</t>
  </si>
  <si>
    <t>PC7DCB Top LED steady/flashing light beacon module 24 V AC/DC amber, black</t>
  </si>
  <si>
    <t>PC7DCB Top LED steady/flashing light beacon module 24 V AC/DC red, black</t>
  </si>
  <si>
    <t>PC7DCB Top LED steady/flashing light beacon module 24 V AC/DC clear, black</t>
  </si>
  <si>
    <t>PC7DCB Top LED steady/flashing light beacon module 24 V AC/DC blue, black</t>
  </si>
  <si>
    <t>PC7DCB Top LED steady/flashing light beacon module 24 V AC/DC green, black</t>
  </si>
  <si>
    <t>PC7DCB Top LED steady/flashing light beacon module 24 V AC/DC yellow, black</t>
  </si>
  <si>
    <t>PC7DCB Top LED steady/flashing light beacon module 24 V AC/DC magenta, black</t>
  </si>
  <si>
    <t>PC7DFB Top LED multi strobe beacon module 24 V AC/DC amber, black</t>
  </si>
  <si>
    <t>PC7DFB Top LED multi strobe beacon module 24 V AC/DC red, black</t>
  </si>
  <si>
    <t>PC7DFB Top LED multi strobe beacon module 24 V AC/DC clear, black</t>
  </si>
  <si>
    <t>PC7DFB Top LED multi strobe beacon module 24 V AC/DC blue, black</t>
  </si>
  <si>
    <t>PC7DFB Top LED multi strobe beacon module 24 V AC/DC green, black</t>
  </si>
  <si>
    <t>PC7DFB Top LED multi strobe beacon module 24 V AC/DC yellow, black</t>
  </si>
  <si>
    <t>PC7DFB Top LED multi strobe beacon module 24 V AC/DC magenta, black</t>
  </si>
  <si>
    <t>PC7DRB Top LED rotating light beacon module 24 V AC/DC amber, black</t>
  </si>
  <si>
    <t>PC7DRB Top LED rotating light beacon module 24 V AC/DC red, black</t>
  </si>
  <si>
    <t>PC7DRB Top LED rotating light beacon module 24 V AC/DC clear, black</t>
  </si>
  <si>
    <t>PC7DRB Top LED rotating light beacon module 24 V AC/DC blue, black</t>
  </si>
  <si>
    <t>PC7DRB Top LED rotating light beacon module 24 V AC/DC green, black</t>
  </si>
  <si>
    <t>PC7DRB Top LED rotating light beacon module 24 V AC/DC yellow, black</t>
  </si>
  <si>
    <t>PC7DRB Top LED rotating light beacon module 24 V AC/DC magenta, black</t>
  </si>
  <si>
    <t>PC7DMB Top LED multi colour beacon module 24 V AC/DC clear, black</t>
  </si>
  <si>
    <t>PC7ZM Top Multi-tone module Select 1 of 8 different tones via DIP switch 24 V AC/DC , black</t>
  </si>
  <si>
    <t>PC7ZI Multi-tone module Select 1 of 8 different tones via DIP switch 24 V AC/DC , black</t>
  </si>
  <si>
    <t>PC7TD Top Multi-tone siren module 7 of 112 tones can be switched externally 24 V AC/DC , black</t>
  </si>
  <si>
    <t>VS voice/mp3 sound module</t>
  </si>
  <si>
    <t>PC7VS Recordable voice / mp3 sound module 24 V AC/DC , black</t>
  </si>
  <si>
    <t>PC7LD  Diffusor film</t>
  </si>
  <si>
    <t>PC7MW Base for horizontal mounting, with NPT 1/2 in. thread , Internal mounting holes, black</t>
  </si>
  <si>
    <t>PC7MS Base for horizontal mounting with pre-mounted fixing screws, with NPT 1/2 in. thread with pre-mounted fixing screws, black</t>
  </si>
  <si>
    <t>PC7MV Base for vertical mounting , black</t>
  </si>
  <si>
    <t>PC7MR Aluminium tube base with plastic foot  100 mm, black</t>
  </si>
  <si>
    <t>PC7MR Aluminium tube base with plastic foot  250 mm, black</t>
  </si>
  <si>
    <t>PC7MR Aluminium tube base with plastic foot  400 mm, black</t>
  </si>
  <si>
    <t>PC7MR Aluminium tube base with plastic foot  600 mm, black</t>
  </si>
  <si>
    <t>ALUM TUBE BASE 800MM</t>
  </si>
  <si>
    <t>PC7RS Tube base with pipe thread M20  100 mm, black</t>
  </si>
  <si>
    <t>PC7RS Tube base with pipe thread M20  250 mm, black</t>
  </si>
  <si>
    <t>PC7RS Tube base with pipe thread M20  400 mm, black</t>
  </si>
  <si>
    <t>PC7MP Base for third-party tube mounting on 25 mm Dia. Tube, black</t>
  </si>
  <si>
    <t>PC7BLV Low-voltage upper base section, up to 7 modules 24V, black</t>
  </si>
  <si>
    <t>PC7BHV3 High-voltage upper base section, up to 3 modules 110-240 V AC , black</t>
  </si>
  <si>
    <t>PC7BHV7 High-voltage upper base section, up to 7 modules 110-240 V AC , black</t>
  </si>
  <si>
    <t>PC7ASI20 AS-Interface module</t>
  </si>
  <si>
    <t>ASI20</t>
  </si>
  <si>
    <t>PC7ASI30 AS-Interface module</t>
  </si>
  <si>
    <t>ASI30</t>
  </si>
  <si>
    <t>PC7MC5 Base with integrated 5-pin M12 connector 24 V AC/DC , black</t>
  </si>
  <si>
    <t>PC7MC8 Base with integrated 8-pin M12 connector 24 V AC/DC , black</t>
  </si>
  <si>
    <t>PC7FR Foot adapter quick mounting system on aluminium tube  100 mm, black</t>
  </si>
  <si>
    <t>PC7FR Foot adapter quick mounting system on aluminium tube  250 mm, black</t>
  </si>
  <si>
    <t>PC7FR Foot adapter  400 mm</t>
  </si>
  <si>
    <t>PC7TM Transition module for mounting PC7 modules on existing Modul-Signal 70 signal towers24 V AC/DC , black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</si>
</sst>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0" fillId="3" borderId="0" xfId="0" applyFill="1"/>
    <xf numFmtId="0" fontId="8" fillId="3" borderId="0" xfId="0" applyFont="1" applyFill="1"/>
    <xf numFmtId="0" fontId="0" fillId="3" borderId="0" xfId="0" applyFill="1" applyAlignment="1">
      <alignment horizontal="center" wrapText="1"/>
    </xf>
    <xf numFmtId="0" fontId="5" fillId="3" borderId="0" xfId="0" applyFont="1" applyFill="1" applyAlignment="1">
      <alignment horizontal="center" wrapText="1"/>
    </xf>
    <xf numFmtId="0" fontId="0" fillId="3" borderId="0" xfId="0" applyFill="1" applyAlignment="1">
      <alignment horizontal="right"/>
    </xf>
    <xf numFmtId="0" fontId="0" fillId="3" borderId="0" xfId="0" applyFill="1" applyAlignment="1">
      <alignment horizontal="center"/>
    </xf>
    <xf numFmtId="0" fontId="2" fillId="3" borderId="0" xfId="0" applyFont="1" applyFill="1"/>
    <xf numFmtId="0" fontId="2" fillId="3" borderId="0" xfId="0" applyFont="1" applyFill="1" applyAlignment="1">
      <alignment horizontal="right"/>
    </xf>
    <xf numFmtId="0" fontId="2" fillId="2" borderId="0" xfId="0" applyFont="1" applyFill="1" applyAlignment="1" applyProtection="1">
      <alignment horizontal="center"/>
      <protection locked="0"/>
    </xf>
    <xf numFmtId="0" fontId="3" fillId="3" borderId="0" xfId="0" applyFont="1" applyFill="1"/>
    <xf numFmtId="0" fontId="0" fillId="3" borderId="0" xfId="0" applyFill="1" applyAlignment="1">
      <alignment horizontal="right" vertical="top"/>
    </xf>
    <xf numFmtId="0" fontId="0" fillId="3" borderId="0" xfId="0" applyFill="1" applyAlignment="1">
      <alignment vertical="top"/>
    </xf>
    <xf numFmtId="0" fontId="7" fillId="3" borderId="0" xfId="0" applyFont="1" applyFill="1" applyAlignment="1">
      <alignment vertical="center"/>
    </xf>
    <xf numFmtId="0" fontId="10" fillId="3" borderId="0" xfId="0" applyFont="1" applyFill="1"/>
    <xf numFmtId="14" fontId="0" fillId="0" borderId="0" xfId="0" applyNumberFormat="1"/>
    <xf numFmtId="43" fontId="8" fillId="3" borderId="0" xfId="1" applyFont="1" applyFill="1" applyAlignment="1">
      <alignment horizontal="center" vertical="top"/>
    </xf>
    <xf numFmtId="0" fontId="9" fillId="3" borderId="0" xfId="0" applyFont="1" applyFill="1" applyAlignment="1">
      <alignment horizontal="center"/>
    </xf>
    <xf numFmtId="0" fontId="0" fillId="0" borderId="0" xfId="0" applyNumberFormat="1"/>
  </cellXfs>
  <cellStyles count="2">
    <cellStyle name="Comma" xfId="1" builtinId="3"/>
    <cellStyle name="Normal" xfId="0" builtinId="0"/>
  </cellStyles>
  <dxfs count="6">
    <dxf>
      <numFmt numFmtId="0" formatCode="General"/>
    </dxf>
    <dxf>
      <numFmt numFmtId="19" formatCode="m/d/yyyy"/>
    </dxf>
    <dxf>
      <numFmt numFmtId="0" formatCode="General"/>
    </dxf>
    <dxf>
      <numFmt numFmtId="0" formatCode="General"/>
    </dxf>
    <dxf>
      <numFmt numFmtId="0" formatCode="General"/>
    </dxf>
    <dxf>
      <alignment horizontal="general" vertical="bottom" textRotation="0" wrapText="1" indent="0" justifyLastLine="0" shrinkToFit="0" readingOrder="0"/>
    </dxf>
  </dxfs>
  <tableStyles count="1" defaultTableStyle="TableStyleMedium2" defaultPivotStyle="PivotStyleLight16">
    <tableStyle name="Invisible" pivot="0" table="0" count="0" xr9:uid="{D1588C32-4A07-476A-B61B-147227BAFE8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gi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152400</xdr:rowOff>
    </xdr:from>
    <xdr:to>
      <xdr:col>2</xdr:col>
      <xdr:colOff>158750</xdr:colOff>
      <xdr:row>0</xdr:row>
      <xdr:rowOff>561975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793BA90-565F-4D85-A94F-AFFE09A4D0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52400"/>
          <a:ext cx="1438275" cy="406400"/>
        </a:xfrm>
        <a:prstGeom prst="rect">
          <a:avLst/>
        </a:prstGeom>
      </xdr:spPr>
    </xdr:pic>
    <xdr:clientData/>
  </xdr:twoCellAnchor>
  <xdr:twoCellAnchor editAs="oneCell">
    <xdr:from>
      <xdr:col>10</xdr:col>
      <xdr:colOff>513262</xdr:colOff>
      <xdr:row>0</xdr:row>
      <xdr:rowOff>95250</xdr:rowOff>
    </xdr:from>
    <xdr:to>
      <xdr:col>13</xdr:col>
      <xdr:colOff>17278</xdr:colOff>
      <xdr:row>2</xdr:row>
      <xdr:rowOff>76200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7BB8A7B-A077-472F-BD4C-5FFCE9630A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856912" y="95250"/>
          <a:ext cx="1409016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57978</xdr:colOff>
      <xdr:row>19</xdr:row>
      <xdr:rowOff>115956</xdr:rowOff>
    </xdr:from>
    <xdr:to>
      <xdr:col>12</xdr:col>
      <xdr:colOff>505573</xdr:colOff>
      <xdr:row>62</xdr:row>
      <xdr:rowOff>139876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20EB737-EF08-506F-EBA6-536E14B8B7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978" y="4679673"/>
          <a:ext cx="7719725" cy="8215420"/>
        </a:xfrm>
        <a:prstGeom prst="rect">
          <a:avLst/>
        </a:prstGeom>
      </xdr:spPr>
    </xdr:pic>
    <xdr:clientData/>
  </xdr:twoCellAnchor>
  <xdr:twoCellAnchor editAs="oneCell">
    <xdr:from>
      <xdr:col>14</xdr:col>
      <xdr:colOff>372718</xdr:colOff>
      <xdr:row>0</xdr:row>
      <xdr:rowOff>1</xdr:rowOff>
    </xdr:from>
    <xdr:to>
      <xdr:col>23</xdr:col>
      <xdr:colOff>371765</xdr:colOff>
      <xdr:row>20</xdr:row>
      <xdr:rowOff>115958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7D06AAF-EAF4-3512-51F7-B7BEE696F1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804414" y="1"/>
          <a:ext cx="5217090" cy="4870174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C931C4B2-7F31-4B30-B2B9-E5356047A395}" autoFormatId="16" applyNumberFormats="0" applyBorderFormats="0" applyFontFormats="0" applyPatternFormats="0" applyAlignmentFormats="0" applyWidthHeightFormats="0">
  <queryTableRefresh nextId="31">
    <queryTableFields count="7">
      <queryTableField id="4" name="S+S Catalog Number" tableColumnId="4"/>
      <queryTableField id="5" name="Description" tableColumnId="5"/>
      <queryTableField id="6" name="See also" tableColumnId="6"/>
      <queryTableField id="7" name="List Price" tableColumnId="7"/>
      <queryTableField id="8" name="Cdn_List" tableColumnId="8"/>
      <queryTableField id="21" name="Eff_Date" tableColumnId="21"/>
      <queryTableField id="30" name="Long Description" tableColumnId="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878F369-E081-4D0E-B118-9F9ECD4A04FE}" name="dbo_Price_Master_Query" displayName="dbo_Price_Master_Query" ref="A1:G73" tableType="queryTable" totalsRowShown="0">
  <autoFilter ref="A1:G73" xr:uid="{3878F369-E081-4D0E-B118-9F9ECD4A04FE}"/>
  <tableColumns count="7">
    <tableColumn id="4" xr3:uid="{4E0E33B7-2725-4383-ABDC-184163FE54CC}" uniqueName="4" name="S+S Catalog Number" queryTableFieldId="4" dataDxfId="4"/>
    <tableColumn id="5" xr3:uid="{CC2043DE-CA07-4F2A-A5DA-668C774ADDA1}" uniqueName="5" name="Description" queryTableFieldId="5" dataDxfId="3"/>
    <tableColumn id="6" xr3:uid="{B3682FDB-DAFA-4101-9AA0-059F2ECDBCE9}" uniqueName="6" name="See also" queryTableFieldId="6" dataDxfId="2"/>
    <tableColumn id="7" xr3:uid="{36EAD251-6F25-459B-918C-365EE0999D95}" uniqueName="7" name="List Price" queryTableFieldId="7"/>
    <tableColumn id="8" xr3:uid="{58E20F83-BD6E-4192-AE97-005BB2774366}" uniqueName="8" name="Cdn_List" queryTableFieldId="8"/>
    <tableColumn id="21" xr3:uid="{37810C37-573E-4E42-BC9C-C32116B80778}" uniqueName="21" name="Eff_Date" queryTableFieldId="21" dataDxfId="1"/>
    <tableColumn id="1" xr3:uid="{710601D8-FF9A-4D29-94A7-127E6FD74756}" uniqueName="1" name="Long Description" queryTableFieldId="30" dataDxfId="0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A1AED91-4742-43C8-85FE-FB0EC2E06ABA}" name="Base" displayName="Base" ref="A1:D16" totalsRowShown="0">
  <autoFilter ref="A1:D16" xr:uid="{4A1AED91-4742-43C8-85FE-FB0EC2E06ABA}"/>
  <tableColumns count="4">
    <tableColumn id="1" xr3:uid="{F538F14A-DCAD-4CB3-831B-84A870759E57}" name="Base A"/>
    <tableColumn id="2" xr3:uid="{B4A1FFCE-82DB-401B-AC52-21D9DAC00799}" name="Description"/>
    <tableColumn id="4" xr3:uid="{8A31B974-3509-46E7-88DC-D38DD34FB6CD}" name="List"/>
    <tableColumn id="6" xr3:uid="{F0F434DA-87B1-4581-826A-292FC3C75308}" name="Catalog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D03BD14-444B-4D15-AF26-64E840A02FBA}" name="Voltage" displayName="Voltage" ref="A22:D25" totalsRowShown="0">
  <autoFilter ref="A22:D25" xr:uid="{2D03BD14-444B-4D15-AF26-64E840A02FBA}"/>
  <tableColumns count="4">
    <tableColumn id="1" xr3:uid="{1CE8F5E7-3EE9-42B9-AAB5-BB4A6447EAFC}" name="Voltage C"/>
    <tableColumn id="2" xr3:uid="{C6563750-1CDC-4EA6-BDED-FC2901C1C03B}" name="Description"/>
    <tableColumn id="3" xr3:uid="{3E84BA30-6ADF-4A47-A045-33743D2EDD6C}" name="List">
      <calculatedColumnFormula>VLOOKUP(Voltage[[#This Row],[Catalog]],Components!$A:$D,4,FALSE)</calculatedColumnFormula>
    </tableColumn>
    <tableColumn id="5" xr3:uid="{1FD7E6D2-3EA8-46F8-AE7C-A1D9BACB7BAE}" name="Catalog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38DC531-E522-4CCB-A36A-93F22036BAF4}" name="ModTop" displayName="ModTop" ref="F1:I33" totalsRowShown="0" headerRowCellStyle="Normal" dataCellStyle="Normal">
  <autoFilter ref="F1:I33" xr:uid="{E38DC531-E522-4CCB-A36A-93F22036BAF4}"/>
  <sortState xmlns:xlrd2="http://schemas.microsoft.com/office/spreadsheetml/2017/richdata2" ref="F2:H33">
    <sortCondition ref="F1:F33"/>
  </sortState>
  <tableColumns count="4">
    <tableColumn id="1" xr3:uid="{E71B34C3-44C8-4719-870A-F412197D1F91}" name="Module D" dataCellStyle="Normal"/>
    <tableColumn id="2" xr3:uid="{55D51711-C83A-4027-A735-A4D5BE323A93}" name="Description Top Only 1 = Amber, 2 = Red, 4 = Clear, 5 = Blue, 6 = Green, 7 = Yellow, 8 = Magenta   " dataCellStyle="Normal"/>
    <tableColumn id="3" xr3:uid="{A73E1826-B3A2-440E-946E-7BDE03879EF2}" name="List" dataCellStyle="Normal"/>
    <tableColumn id="5" xr3:uid="{53A4497E-06CF-4191-8411-A5A78A5B4E17}" name="Catalog" dataCellStyle="Normal"/>
  </tableColumns>
  <tableStyleInfo name="TableStyleMedium3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084D051-16FD-485A-A9BC-655F42D23578}" name="ModInLine" displayName="ModInLine" ref="K1:N24" totalsRowShown="0" headerRowCellStyle="Normal" dataCellStyle="Normal">
  <autoFilter ref="K1:N24" xr:uid="{1084D051-16FD-485A-A9BC-655F42D23578}"/>
  <sortState xmlns:xlrd2="http://schemas.microsoft.com/office/spreadsheetml/2017/richdata2" ref="K2:M30">
    <sortCondition ref="K1:K30"/>
  </sortState>
  <tableColumns count="4">
    <tableColumn id="1" xr3:uid="{CB259B9A-7220-408D-86CD-59418D82B5E9}" name="Module D" dataCellStyle="Normal"/>
    <tableColumn id="2" xr3:uid="{6426F406-416F-4E29-ACDF-BA447A274C5B}" name="Description In-Line Position 1 to 6 Only" dataDxfId="5" dataCellStyle="Normal"/>
    <tableColumn id="3" xr3:uid="{9ACD47C7-1F0A-480B-A494-67890ED5AD90}" name="List" dataCellStyle="Normal">
      <calculatedColumnFormula>VLOOKUP(ModInLine[[#This Row],[Catalog]],Components!$A:$D,4,FALSE)</calculatedColumnFormula>
    </tableColumn>
    <tableColumn id="4" xr3:uid="{E184403D-3773-457E-9FA9-B20AEF2F35D3}" name="Catalog" dataCellStyle="Normal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table" Target="../tables/table2.xml"/><Relationship Id="rId4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58801-7053-4AA7-A805-3E18CFD1840E}">
  <sheetPr>
    <pageSetUpPr fitToPage="1"/>
  </sheetPr>
  <dimension ref="A1:T26"/>
  <sheetViews>
    <sheetView tabSelected="1" zoomScale="115" zoomScaleNormal="115" workbookViewId="0">
      <selection activeCell="D7" sqref="D7"/>
    </sheetView>
  </sheetViews>
  <sheetFormatPr defaultColWidth="8.7109375" defaultRowHeight="15" x14ac:dyDescent="0.25"/>
  <cols>
    <col min="1" max="1" width="19.85546875" style="4" customWidth="1"/>
    <col min="2" max="2" width="0.5703125" style="4" customWidth="1"/>
    <col min="3" max="3" width="9.140625" style="4" customWidth="1"/>
    <col min="4" max="10" width="8.7109375" style="4"/>
    <col min="11" max="11" width="9.85546875" style="4" bestFit="1" customWidth="1"/>
    <col min="12" max="16384" width="8.7109375" style="4"/>
  </cols>
  <sheetData>
    <row r="1" spans="1:20" ht="47.45" customHeight="1" x14ac:dyDescent="0.25">
      <c r="E1" s="16" t="s">
        <v>258</v>
      </c>
    </row>
    <row r="2" spans="1:20" x14ac:dyDescent="0.25">
      <c r="E2" s="4" t="s">
        <v>269</v>
      </c>
    </row>
    <row r="4" spans="1:20" ht="29.45" customHeight="1" x14ac:dyDescent="0.35">
      <c r="A4" s="8" t="s">
        <v>154</v>
      </c>
      <c r="C4" s="5" t="str">
        <f>CONCATENATE(C7,D7,E7,F7,G7,H7,I7,J7,K7,L7,M7)</f>
        <v>PC7 –B</v>
      </c>
    </row>
    <row r="5" spans="1:20" ht="30" x14ac:dyDescent="0.25">
      <c r="A5" s="14" t="s">
        <v>155</v>
      </c>
      <c r="B5" s="15"/>
      <c r="C5" s="19">
        <f>SUM(D8:M8)</f>
        <v>0</v>
      </c>
      <c r="D5" s="19"/>
      <c r="G5" s="6" t="s">
        <v>0</v>
      </c>
      <c r="H5" s="6" t="s">
        <v>1</v>
      </c>
      <c r="I5" s="6" t="s">
        <v>2</v>
      </c>
      <c r="J5" s="6" t="s">
        <v>3</v>
      </c>
      <c r="K5" s="6" t="s">
        <v>4</v>
      </c>
      <c r="L5" s="6" t="s">
        <v>5</v>
      </c>
      <c r="M5" s="7" t="s">
        <v>66</v>
      </c>
    </row>
    <row r="6" spans="1:20" x14ac:dyDescent="0.25">
      <c r="D6" s="1" t="s">
        <v>31</v>
      </c>
      <c r="E6" s="1" t="s">
        <v>145</v>
      </c>
      <c r="F6" s="1" t="s">
        <v>146</v>
      </c>
      <c r="G6" s="1" t="s">
        <v>44</v>
      </c>
      <c r="H6" s="1" t="s">
        <v>44</v>
      </c>
      <c r="I6" s="1" t="s">
        <v>44</v>
      </c>
      <c r="J6" s="1" t="s">
        <v>44</v>
      </c>
      <c r="K6" s="1" t="s">
        <v>44</v>
      </c>
      <c r="L6" s="1" t="s">
        <v>44</v>
      </c>
      <c r="M6" s="1" t="s">
        <v>44</v>
      </c>
    </row>
    <row r="7" spans="1:20" x14ac:dyDescent="0.25">
      <c r="A7"/>
      <c r="C7" s="11" t="s">
        <v>6</v>
      </c>
      <c r="D7" s="12"/>
      <c r="E7" s="3" t="s">
        <v>268</v>
      </c>
      <c r="F7" s="12"/>
      <c r="G7" s="12"/>
      <c r="H7" s="12"/>
      <c r="I7" s="12"/>
      <c r="J7" s="12"/>
      <c r="K7" s="12"/>
      <c r="L7" s="12"/>
      <c r="M7" s="12"/>
      <c r="N7" s="9"/>
      <c r="O7" s="9"/>
      <c r="R7" s="9"/>
      <c r="S7" s="9"/>
      <c r="T7" s="9"/>
    </row>
    <row r="8" spans="1:20" ht="20.45" customHeight="1" x14ac:dyDescent="0.25">
      <c r="D8" s="13" t="str">
        <f>IF(D7&gt;0,VLOOKUP($D$7,Base[],3,FALSE),"")</f>
        <v/>
      </c>
      <c r="E8" s="13"/>
      <c r="F8" s="13" t="str">
        <f>IF(F7&gt;0,VLOOKUP($F$7,Voltage[],3,FALSE),"")</f>
        <v/>
      </c>
      <c r="G8" s="13" t="str">
        <f>IF(G7&gt;0,VLOOKUP($G$7,ModInLine[],3,FALSE),"")</f>
        <v/>
      </c>
      <c r="H8" s="13" t="str">
        <f>IF(H7&gt;0,VLOOKUP($H$7,ModInLine[],3,FALSE),"")</f>
        <v/>
      </c>
      <c r="I8" s="13" t="str">
        <f>IF(I7&gt;0,VLOOKUP($I$7,ModInLine[],3,FALSE),"")</f>
        <v/>
      </c>
      <c r="J8" s="13" t="str">
        <f>IF(J7&gt;0,VLOOKUP($J$7,ModInLine[],3,FALSE),"")</f>
        <v/>
      </c>
      <c r="K8" s="13" t="str">
        <f>IF(K7&gt;0,VLOOKUP($K$7,ModInLine[],3,FALSE),"")</f>
        <v/>
      </c>
      <c r="L8" s="13" t="str">
        <f>IF(L7&gt;0,VLOOKUP($L$7,ModInLine[],3,FALSE),"")</f>
        <v/>
      </c>
      <c r="M8" s="13" t="str">
        <f>IF(M7&gt;0,VLOOKUP($M$7,ModTop[],3,FALSE),"")</f>
        <v/>
      </c>
    </row>
    <row r="9" spans="1:20" ht="23.1" customHeight="1" x14ac:dyDescent="0.25">
      <c r="K9" s="20" t="s">
        <v>161</v>
      </c>
      <c r="L9" s="20"/>
    </row>
    <row r="10" spans="1:20" x14ac:dyDescent="0.25">
      <c r="A10" s="8" t="s">
        <v>31</v>
      </c>
      <c r="C10" s="4" t="str">
        <f>IF($D$7&gt;0,VLOOKUP($D$7,Base[],2,FALSE),"")</f>
        <v/>
      </c>
      <c r="K10" s="17" t="str">
        <f>IF($D$7&gt;0,VLOOKUP($D$7,Base[],4,FALSE),"")</f>
        <v/>
      </c>
      <c r="L10" s="17" t="str">
        <f>D8</f>
        <v/>
      </c>
    </row>
    <row r="11" spans="1:20" x14ac:dyDescent="0.25">
      <c r="A11" s="8" t="s">
        <v>145</v>
      </c>
      <c r="C11" s="4" t="s">
        <v>25</v>
      </c>
      <c r="K11" s="17"/>
      <c r="L11" s="17"/>
    </row>
    <row r="12" spans="1:20" x14ac:dyDescent="0.25">
      <c r="A12" s="8" t="s">
        <v>146</v>
      </c>
      <c r="C12" s="4" t="str">
        <f>IF($F$7&gt;0,VLOOKUP($F$7,Voltage[],2,FALSE),"")</f>
        <v/>
      </c>
      <c r="J12" s="10"/>
      <c r="K12" s="17" t="str">
        <f>IF($F$7&gt;0,VLOOKUP($F$7,Voltage[],4,FALSE),"")</f>
        <v/>
      </c>
      <c r="L12" s="17" t="str">
        <f>F8</f>
        <v/>
      </c>
    </row>
    <row r="13" spans="1:20" x14ac:dyDescent="0.25">
      <c r="A13" s="8" t="s">
        <v>147</v>
      </c>
      <c r="C13" s="4" t="str">
        <f>IF($G$7&gt;0,VLOOKUP($G$7,ModInLine[],2,FALSE),"")</f>
        <v/>
      </c>
      <c r="K13" s="17" t="str">
        <f>IF($G$7&gt;0,VLOOKUP($G$7,ModInLine[],4,FALSE),"")</f>
        <v/>
      </c>
      <c r="L13" s="17" t="str">
        <f>G8</f>
        <v/>
      </c>
    </row>
    <row r="14" spans="1:20" x14ac:dyDescent="0.25">
      <c r="A14" s="8" t="s">
        <v>148</v>
      </c>
      <c r="C14" s="4" t="str">
        <f>IF($H$7&gt;0,VLOOKUP($H$7,ModInLine[],2,FALSE),"")</f>
        <v/>
      </c>
      <c r="K14" s="17" t="str">
        <f>IF($H$7&gt;0,VLOOKUP($H$7,ModInLine[],4,FALSE),"")</f>
        <v/>
      </c>
      <c r="L14" s="17" t="str">
        <f>H8</f>
        <v/>
      </c>
    </row>
    <row r="15" spans="1:20" x14ac:dyDescent="0.25">
      <c r="A15" s="8" t="s">
        <v>149</v>
      </c>
      <c r="C15" s="4" t="str">
        <f>IF($I$7&gt;0,VLOOKUP($I$7,ModInLine[],2,FALSE),"")</f>
        <v/>
      </c>
      <c r="K15" s="17" t="str">
        <f>IF($I$7&gt;0,VLOOKUP($I$7,ModInLine[],4,FALSE),"")</f>
        <v/>
      </c>
      <c r="L15" s="17" t="str">
        <f>I8</f>
        <v/>
      </c>
    </row>
    <row r="16" spans="1:20" x14ac:dyDescent="0.25">
      <c r="A16" s="8" t="s">
        <v>150</v>
      </c>
      <c r="C16" s="4" t="str">
        <f>IF($J$7&gt;0,VLOOKUP($J$7,ModInLine[],2,FALSE),"")</f>
        <v/>
      </c>
      <c r="K16" s="17" t="str">
        <f>IF($J$7&gt;0,VLOOKUP($J$7,ModInLine[],4,FALSE),"")</f>
        <v/>
      </c>
      <c r="L16" s="17" t="str">
        <f>J8</f>
        <v/>
      </c>
    </row>
    <row r="17" spans="1:17" x14ac:dyDescent="0.25">
      <c r="A17" s="8" t="s">
        <v>151</v>
      </c>
      <c r="C17" s="4" t="str">
        <f>IF($K$7&gt;0,VLOOKUP($K$7,ModInLine[],2,FALSE),"")</f>
        <v/>
      </c>
      <c r="K17" s="17" t="str">
        <f>IF($K$7&gt;0,VLOOKUP($K$7,ModInLine[],4,FALSE),"")</f>
        <v/>
      </c>
      <c r="L17" s="17" t="str">
        <f>K8</f>
        <v/>
      </c>
    </row>
    <row r="18" spans="1:17" x14ac:dyDescent="0.25">
      <c r="A18" s="8" t="s">
        <v>152</v>
      </c>
      <c r="C18" s="4" t="str">
        <f>IF($L$7&gt;0,VLOOKUP($L$7,ModInLine[],2,FALSE),"")</f>
        <v/>
      </c>
      <c r="K18" s="17" t="str">
        <f>IF($L$7&gt;0,VLOOKUP($L$7,ModInLine[],4,FALSE),"")</f>
        <v/>
      </c>
      <c r="L18" s="17" t="str">
        <f>L8</f>
        <v/>
      </c>
    </row>
    <row r="19" spans="1:17" x14ac:dyDescent="0.25">
      <c r="A19" s="8" t="s">
        <v>153</v>
      </c>
      <c r="C19" s="4" t="str">
        <f>IF($M$7&gt;0,VLOOKUP($M$7,ModTop[],2,FALSE),"")</f>
        <v/>
      </c>
      <c r="K19" s="17" t="str">
        <f>IF($M$7&gt;0,VLOOKUP($M$7,ModTop[],4,FALSE),"")</f>
        <v/>
      </c>
      <c r="L19" s="17" t="str">
        <f>M8</f>
        <v/>
      </c>
    </row>
    <row r="22" spans="1:17" x14ac:dyDescent="0.25">
      <c r="P22" s="4" t="s">
        <v>259</v>
      </c>
    </row>
    <row r="23" spans="1:17" x14ac:dyDescent="0.25">
      <c r="P23" s="4" t="s">
        <v>260</v>
      </c>
      <c r="Q23" s="4" t="s">
        <v>261</v>
      </c>
    </row>
    <row r="24" spans="1:17" x14ac:dyDescent="0.25">
      <c r="P24" s="4" t="s">
        <v>262</v>
      </c>
      <c r="Q24" s="4" t="s">
        <v>263</v>
      </c>
    </row>
    <row r="25" spans="1:17" x14ac:dyDescent="0.25">
      <c r="P25" s="4" t="s">
        <v>264</v>
      </c>
      <c r="Q25" s="4" t="s">
        <v>265</v>
      </c>
    </row>
    <row r="26" spans="1:17" x14ac:dyDescent="0.25">
      <c r="P26" s="4" t="s">
        <v>266</v>
      </c>
      <c r="Q26" s="4" t="s">
        <v>267</v>
      </c>
    </row>
  </sheetData>
  <sheetProtection algorithmName="SHA-512" hashValue="ePTYEDey6bch6Mg7XaLFTROBxPzYkUAJay/7LCK4onhS3VEoLQFNDut5n+5DEjRKGnWYtmQt/kMTUXqFU7Pafw==" saltValue="OCrOF6T/Oz0G5e9i1c8P7g==" spinCount="100000" sheet="1" selectLockedCells="1"/>
  <mergeCells count="2">
    <mergeCell ref="C5:D5"/>
    <mergeCell ref="K9:L9"/>
  </mergeCells>
  <phoneticPr fontId="6" type="noConversion"/>
  <pageMargins left="0.7" right="0.7" top="0.75" bottom="0.75" header="0.3" footer="0.3"/>
  <pageSetup scale="77" orientation="portrait" horizontalDpi="1200" verticalDpi="1200" r:id="rId1"/>
  <headerFooter>
    <oddFooter xml:space="preserve">&amp;L_x000D_&amp;1#&amp;"Calibri"&amp;8&amp;K000000   Rockwell Automation Company 'Public' 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D1464210-EDB6-4FC5-B788-17E08E3D1C01}">
          <x14:formula1>
            <xm:f>Tables!$A$2:$A$16</xm:f>
          </x14:formula1>
          <xm:sqref>D7</xm:sqref>
        </x14:dataValidation>
        <x14:dataValidation type="list" allowBlank="1" showInputMessage="1" showErrorMessage="1" xr:uid="{A80304B5-B606-4198-899F-F98742E5149D}">
          <x14:formula1>
            <xm:f>Tables!$A$23:$A$25</xm:f>
          </x14:formula1>
          <xm:sqref>F7</xm:sqref>
        </x14:dataValidation>
        <x14:dataValidation type="list" allowBlank="1" showInputMessage="1" showErrorMessage="1" xr:uid="{B1EF5011-7B58-4FAE-8CE9-D827129660EE}">
          <x14:formula1>
            <xm:f>Tables!$K$2:$K$24</xm:f>
          </x14:formula1>
          <xm:sqref>G7:L7</xm:sqref>
        </x14:dataValidation>
        <x14:dataValidation type="list" allowBlank="1" showInputMessage="1" showErrorMessage="1" xr:uid="{C89F8E36-2765-4CA5-AF00-45FB40592A04}">
          <x14:formula1>
            <xm:f>Tables!$F$2:$F$26</xm:f>
          </x14:formula1>
          <xm:sqref>M7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FB8B2-E792-4225-B7AF-62D9B1F5294B}">
  <dimension ref="A1:G73"/>
  <sheetViews>
    <sheetView workbookViewId="0">
      <selection activeCell="B14" sqref="B14"/>
    </sheetView>
  </sheetViews>
  <sheetFormatPr defaultRowHeight="15" x14ac:dyDescent="0.25"/>
  <cols>
    <col min="1" max="1" width="21.28515625" bestFit="1" customWidth="1"/>
    <col min="2" max="2" width="33" bestFit="1" customWidth="1"/>
    <col min="3" max="3" width="10.5703125" bestFit="1" customWidth="1"/>
    <col min="4" max="4" width="11.140625" bestFit="1" customWidth="1"/>
    <col min="5" max="5" width="10.7109375" bestFit="1" customWidth="1"/>
    <col min="6" max="6" width="10.85546875" bestFit="1" customWidth="1"/>
    <col min="7" max="7" width="81.140625" bestFit="1" customWidth="1"/>
    <col min="8" max="8" width="11.140625" bestFit="1" customWidth="1"/>
    <col min="9" max="9" width="10.7109375" bestFit="1" customWidth="1"/>
    <col min="10" max="10" width="10.28515625" bestFit="1" customWidth="1"/>
    <col min="11" max="11" width="8.5703125" bestFit="1" customWidth="1"/>
    <col min="12" max="12" width="9.5703125" bestFit="1" customWidth="1"/>
    <col min="13" max="13" width="10" bestFit="1" customWidth="1"/>
    <col min="14" max="14" width="6.5703125" bestFit="1" customWidth="1"/>
    <col min="15" max="15" width="7" bestFit="1" customWidth="1"/>
    <col min="16" max="16" width="42.42578125" bestFit="1" customWidth="1"/>
    <col min="17" max="17" width="33" bestFit="1" customWidth="1"/>
    <col min="18" max="18" width="10" bestFit="1" customWidth="1"/>
    <col min="19" max="19" width="31.140625" bestFit="1" customWidth="1"/>
    <col min="20" max="20" width="21.5703125" bestFit="1" customWidth="1"/>
    <col min="21" max="21" width="15.140625" bestFit="1" customWidth="1"/>
    <col min="22" max="22" width="12.7109375" bestFit="1" customWidth="1"/>
    <col min="23" max="23" width="14.5703125" bestFit="1" customWidth="1"/>
    <col min="24" max="26" width="81.140625" bestFit="1" customWidth="1"/>
    <col min="27" max="27" width="13.42578125" bestFit="1" customWidth="1"/>
    <col min="28" max="28" width="14" bestFit="1" customWidth="1"/>
    <col min="29" max="29" width="11" bestFit="1" customWidth="1"/>
    <col min="30" max="30" width="47.5703125" bestFit="1" customWidth="1"/>
  </cols>
  <sheetData>
    <row r="1" spans="1:7" x14ac:dyDescent="0.25">
      <c r="A1" t="s">
        <v>162</v>
      </c>
      <c r="B1" t="s">
        <v>9</v>
      </c>
      <c r="C1" t="s">
        <v>163</v>
      </c>
      <c r="D1" t="s">
        <v>164</v>
      </c>
      <c r="E1" t="s">
        <v>165</v>
      </c>
      <c r="F1" t="s">
        <v>166</v>
      </c>
      <c r="G1" t="s">
        <v>270</v>
      </c>
    </row>
    <row r="2" spans="1:7" x14ac:dyDescent="0.25">
      <c r="A2" s="21">
        <v>910011405</v>
      </c>
      <c r="B2" s="21" t="s">
        <v>167</v>
      </c>
      <c r="C2" s="21" t="s">
        <v>168</v>
      </c>
      <c r="D2">
        <v>63.98</v>
      </c>
      <c r="E2">
        <v>83.09</v>
      </c>
      <c r="F2" s="18">
        <v>45452</v>
      </c>
      <c r="G2" s="21" t="s">
        <v>271</v>
      </c>
    </row>
    <row r="3" spans="1:7" x14ac:dyDescent="0.25">
      <c r="A3" s="21">
        <v>910012405</v>
      </c>
      <c r="B3" s="21" t="s">
        <v>169</v>
      </c>
      <c r="C3" s="21" t="s">
        <v>168</v>
      </c>
      <c r="D3">
        <v>63.98</v>
      </c>
      <c r="E3">
        <v>83.09</v>
      </c>
      <c r="F3" s="18">
        <v>45452</v>
      </c>
      <c r="G3" s="21" t="s">
        <v>272</v>
      </c>
    </row>
    <row r="4" spans="1:7" x14ac:dyDescent="0.25">
      <c r="A4" s="21">
        <v>910014405</v>
      </c>
      <c r="B4" s="21" t="s">
        <v>170</v>
      </c>
      <c r="C4" s="21" t="s">
        <v>168</v>
      </c>
      <c r="D4">
        <v>63.98</v>
      </c>
      <c r="E4">
        <v>83.09</v>
      </c>
      <c r="F4" s="18">
        <v>45452</v>
      </c>
      <c r="G4" s="21" t="s">
        <v>273</v>
      </c>
    </row>
    <row r="5" spans="1:7" x14ac:dyDescent="0.25">
      <c r="A5" s="21">
        <v>910015405</v>
      </c>
      <c r="B5" s="21" t="s">
        <v>171</v>
      </c>
      <c r="C5" s="21" t="s">
        <v>168</v>
      </c>
      <c r="D5">
        <v>63.98</v>
      </c>
      <c r="E5">
        <v>83.09</v>
      </c>
      <c r="F5" s="18">
        <v>45452</v>
      </c>
      <c r="G5" s="21" t="s">
        <v>274</v>
      </c>
    </row>
    <row r="6" spans="1:7" x14ac:dyDescent="0.25">
      <c r="A6" s="21">
        <v>910016405</v>
      </c>
      <c r="B6" s="21" t="s">
        <v>172</v>
      </c>
      <c r="C6" s="21" t="s">
        <v>168</v>
      </c>
      <c r="D6">
        <v>63.98</v>
      </c>
      <c r="E6">
        <v>83.09</v>
      </c>
      <c r="F6" s="18">
        <v>45452</v>
      </c>
      <c r="G6" s="21" t="s">
        <v>275</v>
      </c>
    </row>
    <row r="7" spans="1:7" x14ac:dyDescent="0.25">
      <c r="A7" s="21">
        <v>910017405</v>
      </c>
      <c r="B7" s="21" t="s">
        <v>173</v>
      </c>
      <c r="C7" s="21" t="s">
        <v>168</v>
      </c>
      <c r="D7">
        <v>63.98</v>
      </c>
      <c r="E7">
        <v>83.09</v>
      </c>
      <c r="F7" s="18">
        <v>45452</v>
      </c>
      <c r="G7" s="21" t="s">
        <v>276</v>
      </c>
    </row>
    <row r="8" spans="1:7" x14ac:dyDescent="0.25">
      <c r="A8" s="21">
        <v>910018405</v>
      </c>
      <c r="B8" s="21" t="s">
        <v>174</v>
      </c>
      <c r="C8" s="21" t="s">
        <v>168</v>
      </c>
      <c r="D8">
        <v>63.98</v>
      </c>
      <c r="E8">
        <v>83.09</v>
      </c>
      <c r="F8" s="18">
        <v>45452</v>
      </c>
      <c r="G8" s="21" t="s">
        <v>277</v>
      </c>
    </row>
    <row r="9" spans="1:7" x14ac:dyDescent="0.25">
      <c r="A9" s="21">
        <v>910021405</v>
      </c>
      <c r="B9" s="21" t="s">
        <v>175</v>
      </c>
      <c r="C9" s="21" t="s">
        <v>176</v>
      </c>
      <c r="D9">
        <v>78.349999999999994</v>
      </c>
      <c r="E9">
        <v>101.75</v>
      </c>
      <c r="F9" s="18">
        <v>45452</v>
      </c>
      <c r="G9" s="21" t="s">
        <v>278</v>
      </c>
    </row>
    <row r="10" spans="1:7" x14ac:dyDescent="0.25">
      <c r="A10" s="21">
        <v>910022405</v>
      </c>
      <c r="B10" s="21" t="s">
        <v>177</v>
      </c>
      <c r="C10" s="21" t="s">
        <v>176</v>
      </c>
      <c r="D10">
        <v>78.349999999999994</v>
      </c>
      <c r="E10">
        <v>101.75</v>
      </c>
      <c r="F10" s="18">
        <v>45452</v>
      </c>
      <c r="G10" s="21" t="s">
        <v>279</v>
      </c>
    </row>
    <row r="11" spans="1:7" x14ac:dyDescent="0.25">
      <c r="A11" s="21">
        <v>910024405</v>
      </c>
      <c r="B11" s="21" t="s">
        <v>178</v>
      </c>
      <c r="C11" s="21" t="s">
        <v>176</v>
      </c>
      <c r="D11">
        <v>78.349999999999994</v>
      </c>
      <c r="E11">
        <v>101.75</v>
      </c>
      <c r="F11" s="18">
        <v>45452</v>
      </c>
      <c r="G11" s="21" t="s">
        <v>280</v>
      </c>
    </row>
    <row r="12" spans="1:7" x14ac:dyDescent="0.25">
      <c r="A12" s="21">
        <v>910025405</v>
      </c>
      <c r="B12" s="21" t="s">
        <v>179</v>
      </c>
      <c r="C12" s="21" t="s">
        <v>176</v>
      </c>
      <c r="D12">
        <v>78.349999999999994</v>
      </c>
      <c r="E12">
        <v>101.75</v>
      </c>
      <c r="F12" s="18">
        <v>45452</v>
      </c>
      <c r="G12" s="21" t="s">
        <v>281</v>
      </c>
    </row>
    <row r="13" spans="1:7" x14ac:dyDescent="0.25">
      <c r="A13" s="21">
        <v>910026405</v>
      </c>
      <c r="B13" s="21" t="s">
        <v>180</v>
      </c>
      <c r="C13" s="21" t="s">
        <v>176</v>
      </c>
      <c r="D13">
        <v>78.349999999999994</v>
      </c>
      <c r="E13">
        <v>101.75</v>
      </c>
      <c r="F13" s="18">
        <v>45452</v>
      </c>
      <c r="G13" s="21" t="s">
        <v>282</v>
      </c>
    </row>
    <row r="14" spans="1:7" x14ac:dyDescent="0.25">
      <c r="A14" s="21">
        <v>910027405</v>
      </c>
      <c r="B14" s="21" t="s">
        <v>181</v>
      </c>
      <c r="C14" s="21" t="s">
        <v>176</v>
      </c>
      <c r="D14">
        <v>78.349999999999994</v>
      </c>
      <c r="E14">
        <v>101.75</v>
      </c>
      <c r="F14" s="18">
        <v>45452</v>
      </c>
      <c r="G14" s="21" t="s">
        <v>283</v>
      </c>
    </row>
    <row r="15" spans="1:7" x14ac:dyDescent="0.25">
      <c r="A15" s="21">
        <v>910028405</v>
      </c>
      <c r="B15" s="21" t="s">
        <v>182</v>
      </c>
      <c r="C15" s="21" t="s">
        <v>176</v>
      </c>
      <c r="D15">
        <v>78.349999999999994</v>
      </c>
      <c r="E15">
        <v>101.75</v>
      </c>
      <c r="F15" s="18">
        <v>45452</v>
      </c>
      <c r="G15" s="21" t="s">
        <v>284</v>
      </c>
    </row>
    <row r="16" spans="1:7" x14ac:dyDescent="0.25">
      <c r="A16" s="21">
        <v>910031405</v>
      </c>
      <c r="B16" s="21" t="s">
        <v>183</v>
      </c>
      <c r="C16" s="21" t="s">
        <v>184</v>
      </c>
      <c r="D16">
        <v>119.89</v>
      </c>
      <c r="E16">
        <v>155.69999999999999</v>
      </c>
      <c r="F16" s="18">
        <v>45452</v>
      </c>
      <c r="G16" s="21" t="s">
        <v>285</v>
      </c>
    </row>
    <row r="17" spans="1:7" x14ac:dyDescent="0.25">
      <c r="A17" s="21">
        <v>910032405</v>
      </c>
      <c r="B17" s="21" t="s">
        <v>185</v>
      </c>
      <c r="C17" s="21" t="s">
        <v>184</v>
      </c>
      <c r="D17">
        <v>119.89</v>
      </c>
      <c r="E17">
        <v>155.69999999999999</v>
      </c>
      <c r="F17" s="18">
        <v>45452</v>
      </c>
      <c r="G17" s="21" t="s">
        <v>286</v>
      </c>
    </row>
    <row r="18" spans="1:7" x14ac:dyDescent="0.25">
      <c r="A18" s="21">
        <v>910034405</v>
      </c>
      <c r="B18" s="21" t="s">
        <v>186</v>
      </c>
      <c r="C18" s="21" t="s">
        <v>184</v>
      </c>
      <c r="D18">
        <v>119.89</v>
      </c>
      <c r="E18">
        <v>155.69999999999999</v>
      </c>
      <c r="F18" s="18">
        <v>45452</v>
      </c>
      <c r="G18" s="21" t="s">
        <v>287</v>
      </c>
    </row>
    <row r="19" spans="1:7" x14ac:dyDescent="0.25">
      <c r="A19" s="21">
        <v>910035405</v>
      </c>
      <c r="B19" s="21" t="s">
        <v>187</v>
      </c>
      <c r="C19" s="21" t="s">
        <v>184</v>
      </c>
      <c r="D19">
        <v>119.89</v>
      </c>
      <c r="E19">
        <v>155.69999999999999</v>
      </c>
      <c r="F19" s="18">
        <v>45452</v>
      </c>
      <c r="G19" s="21" t="s">
        <v>288</v>
      </c>
    </row>
    <row r="20" spans="1:7" x14ac:dyDescent="0.25">
      <c r="A20" s="21">
        <v>910036405</v>
      </c>
      <c r="B20" s="21" t="s">
        <v>188</v>
      </c>
      <c r="C20" s="21" t="s">
        <v>184</v>
      </c>
      <c r="D20">
        <v>119.89</v>
      </c>
      <c r="E20">
        <v>155.69999999999999</v>
      </c>
      <c r="F20" s="18">
        <v>45452</v>
      </c>
      <c r="G20" s="21" t="s">
        <v>289</v>
      </c>
    </row>
    <row r="21" spans="1:7" x14ac:dyDescent="0.25">
      <c r="A21" s="21">
        <v>910037405</v>
      </c>
      <c r="B21" s="21" t="s">
        <v>189</v>
      </c>
      <c r="C21" s="21" t="s">
        <v>184</v>
      </c>
      <c r="D21">
        <v>119.89</v>
      </c>
      <c r="E21">
        <v>155.69999999999999</v>
      </c>
      <c r="F21" s="18">
        <v>45452</v>
      </c>
      <c r="G21" s="21" t="s">
        <v>290</v>
      </c>
    </row>
    <row r="22" spans="1:7" x14ac:dyDescent="0.25">
      <c r="A22" s="21">
        <v>910038405</v>
      </c>
      <c r="B22" s="21" t="s">
        <v>190</v>
      </c>
      <c r="C22" s="21" t="s">
        <v>184</v>
      </c>
      <c r="D22">
        <v>119.89</v>
      </c>
      <c r="E22">
        <v>155.69999999999999</v>
      </c>
      <c r="F22" s="18">
        <v>45452</v>
      </c>
      <c r="G22" s="21" t="s">
        <v>291</v>
      </c>
    </row>
    <row r="23" spans="1:7" x14ac:dyDescent="0.25">
      <c r="A23" s="21">
        <v>910040405</v>
      </c>
      <c r="B23" s="21" t="s">
        <v>191</v>
      </c>
      <c r="C23" s="21" t="s">
        <v>192</v>
      </c>
      <c r="D23">
        <v>171.33</v>
      </c>
      <c r="E23">
        <v>222.51</v>
      </c>
      <c r="F23" s="18">
        <v>45452</v>
      </c>
      <c r="G23" s="21" t="s">
        <v>292</v>
      </c>
    </row>
    <row r="24" spans="1:7" x14ac:dyDescent="0.25">
      <c r="A24" s="21">
        <v>910111405</v>
      </c>
      <c r="B24" s="21" t="s">
        <v>193</v>
      </c>
      <c r="C24" s="21" t="s">
        <v>194</v>
      </c>
      <c r="D24">
        <v>103.18</v>
      </c>
      <c r="E24">
        <v>134</v>
      </c>
      <c r="F24" s="18">
        <v>45452</v>
      </c>
      <c r="G24" s="21" t="s">
        <v>293</v>
      </c>
    </row>
    <row r="25" spans="1:7" x14ac:dyDescent="0.25">
      <c r="A25" s="21">
        <v>910112405</v>
      </c>
      <c r="B25" s="21" t="s">
        <v>195</v>
      </c>
      <c r="C25" s="21" t="s">
        <v>194</v>
      </c>
      <c r="D25">
        <v>103.18</v>
      </c>
      <c r="E25">
        <v>134</v>
      </c>
      <c r="F25" s="18">
        <v>45452</v>
      </c>
      <c r="G25" s="21" t="s">
        <v>294</v>
      </c>
    </row>
    <row r="26" spans="1:7" x14ac:dyDescent="0.25">
      <c r="A26" s="21">
        <v>910114405</v>
      </c>
      <c r="B26" s="21" t="s">
        <v>196</v>
      </c>
      <c r="C26" s="21" t="s">
        <v>194</v>
      </c>
      <c r="D26">
        <v>103.18</v>
      </c>
      <c r="E26">
        <v>134</v>
      </c>
      <c r="F26" s="18">
        <v>45452</v>
      </c>
      <c r="G26" s="21" t="s">
        <v>295</v>
      </c>
    </row>
    <row r="27" spans="1:7" x14ac:dyDescent="0.25">
      <c r="A27" s="21">
        <v>910115405</v>
      </c>
      <c r="B27" s="21" t="s">
        <v>197</v>
      </c>
      <c r="C27" s="21" t="s">
        <v>194</v>
      </c>
      <c r="D27">
        <v>103.18</v>
      </c>
      <c r="E27">
        <v>134</v>
      </c>
      <c r="F27" s="18">
        <v>45452</v>
      </c>
      <c r="G27" s="21" t="s">
        <v>296</v>
      </c>
    </row>
    <row r="28" spans="1:7" x14ac:dyDescent="0.25">
      <c r="A28" s="21">
        <v>910116405</v>
      </c>
      <c r="B28" s="21" t="s">
        <v>198</v>
      </c>
      <c r="C28" s="21" t="s">
        <v>194</v>
      </c>
      <c r="D28">
        <v>103.18</v>
      </c>
      <c r="E28">
        <v>134</v>
      </c>
      <c r="F28" s="18">
        <v>45452</v>
      </c>
      <c r="G28" s="21" t="s">
        <v>297</v>
      </c>
    </row>
    <row r="29" spans="1:7" x14ac:dyDescent="0.25">
      <c r="A29" s="21">
        <v>910117405</v>
      </c>
      <c r="B29" s="21" t="s">
        <v>199</v>
      </c>
      <c r="C29" s="21" t="s">
        <v>194</v>
      </c>
      <c r="D29">
        <v>103.18</v>
      </c>
      <c r="E29">
        <v>134</v>
      </c>
      <c r="F29" s="18">
        <v>45452</v>
      </c>
      <c r="G29" s="21" t="s">
        <v>298</v>
      </c>
    </row>
    <row r="30" spans="1:7" x14ac:dyDescent="0.25">
      <c r="A30" s="21">
        <v>910118405</v>
      </c>
      <c r="B30" s="21" t="s">
        <v>200</v>
      </c>
      <c r="C30" s="21" t="s">
        <v>194</v>
      </c>
      <c r="D30">
        <v>103.18</v>
      </c>
      <c r="E30">
        <v>134</v>
      </c>
      <c r="F30" s="18">
        <v>45452</v>
      </c>
      <c r="G30" s="21" t="s">
        <v>299</v>
      </c>
    </row>
    <row r="31" spans="1:7" x14ac:dyDescent="0.25">
      <c r="A31" s="21">
        <v>910121405</v>
      </c>
      <c r="B31" s="21" t="s">
        <v>201</v>
      </c>
      <c r="C31" s="21" t="s">
        <v>202</v>
      </c>
      <c r="D31">
        <v>110.51</v>
      </c>
      <c r="E31">
        <v>143.52000000000001</v>
      </c>
      <c r="F31" s="18">
        <v>45452</v>
      </c>
      <c r="G31" s="21" t="s">
        <v>300</v>
      </c>
    </row>
    <row r="32" spans="1:7" x14ac:dyDescent="0.25">
      <c r="A32" s="21">
        <v>910122405</v>
      </c>
      <c r="B32" s="21" t="s">
        <v>203</v>
      </c>
      <c r="C32" s="21" t="s">
        <v>202</v>
      </c>
      <c r="D32">
        <v>110.51</v>
      </c>
      <c r="E32">
        <v>143.52000000000001</v>
      </c>
      <c r="F32" s="18">
        <v>45452</v>
      </c>
      <c r="G32" s="21" t="s">
        <v>301</v>
      </c>
    </row>
    <row r="33" spans="1:7" x14ac:dyDescent="0.25">
      <c r="A33" s="21">
        <v>910124405</v>
      </c>
      <c r="B33" s="21" t="s">
        <v>204</v>
      </c>
      <c r="C33" s="21" t="s">
        <v>202</v>
      </c>
      <c r="D33">
        <v>110.51</v>
      </c>
      <c r="E33">
        <v>143.52000000000001</v>
      </c>
      <c r="F33" s="18">
        <v>45452</v>
      </c>
      <c r="G33" s="21" t="s">
        <v>302</v>
      </c>
    </row>
    <row r="34" spans="1:7" x14ac:dyDescent="0.25">
      <c r="A34" s="21">
        <v>910125405</v>
      </c>
      <c r="B34" s="21" t="s">
        <v>205</v>
      </c>
      <c r="C34" s="21" t="s">
        <v>202</v>
      </c>
      <c r="D34">
        <v>110.51</v>
      </c>
      <c r="E34">
        <v>143.52000000000001</v>
      </c>
      <c r="F34" s="18">
        <v>45452</v>
      </c>
      <c r="G34" s="21" t="s">
        <v>303</v>
      </c>
    </row>
    <row r="35" spans="1:7" x14ac:dyDescent="0.25">
      <c r="A35" s="21">
        <v>910126405</v>
      </c>
      <c r="B35" s="21" t="s">
        <v>206</v>
      </c>
      <c r="C35" s="21" t="s">
        <v>202</v>
      </c>
      <c r="D35">
        <v>110.51</v>
      </c>
      <c r="E35">
        <v>143.52000000000001</v>
      </c>
      <c r="F35" s="18">
        <v>45452</v>
      </c>
      <c r="G35" s="21" t="s">
        <v>304</v>
      </c>
    </row>
    <row r="36" spans="1:7" x14ac:dyDescent="0.25">
      <c r="A36" s="21">
        <v>910127405</v>
      </c>
      <c r="B36" s="21" t="s">
        <v>207</v>
      </c>
      <c r="C36" s="21" t="s">
        <v>202</v>
      </c>
      <c r="D36">
        <v>110.51</v>
      </c>
      <c r="E36">
        <v>143.52000000000001</v>
      </c>
      <c r="F36" s="18">
        <v>45452</v>
      </c>
      <c r="G36" s="21" t="s">
        <v>305</v>
      </c>
    </row>
    <row r="37" spans="1:7" x14ac:dyDescent="0.25">
      <c r="A37" s="21">
        <v>910128405</v>
      </c>
      <c r="B37" s="21" t="s">
        <v>208</v>
      </c>
      <c r="C37" s="21" t="s">
        <v>202</v>
      </c>
      <c r="D37">
        <v>110.51</v>
      </c>
      <c r="E37">
        <v>143.52000000000001</v>
      </c>
      <c r="F37" s="18">
        <v>45452</v>
      </c>
      <c r="G37" s="21" t="s">
        <v>306</v>
      </c>
    </row>
    <row r="38" spans="1:7" x14ac:dyDescent="0.25">
      <c r="A38" s="21">
        <v>910131405</v>
      </c>
      <c r="B38" s="21" t="s">
        <v>209</v>
      </c>
      <c r="C38" s="21" t="s">
        <v>210</v>
      </c>
      <c r="D38">
        <v>129.82</v>
      </c>
      <c r="E38">
        <v>168.6</v>
      </c>
      <c r="F38" s="18">
        <v>45452</v>
      </c>
      <c r="G38" s="21" t="s">
        <v>307</v>
      </c>
    </row>
    <row r="39" spans="1:7" x14ac:dyDescent="0.25">
      <c r="A39" s="21">
        <v>910132405</v>
      </c>
      <c r="B39" s="21" t="s">
        <v>211</v>
      </c>
      <c r="C39" s="21" t="s">
        <v>210</v>
      </c>
      <c r="D39">
        <v>129.82</v>
      </c>
      <c r="E39">
        <v>168.6</v>
      </c>
      <c r="F39" s="18">
        <v>45452</v>
      </c>
      <c r="G39" s="21" t="s">
        <v>308</v>
      </c>
    </row>
    <row r="40" spans="1:7" x14ac:dyDescent="0.25">
      <c r="A40" s="21">
        <v>910134405</v>
      </c>
      <c r="B40" s="21" t="s">
        <v>212</v>
      </c>
      <c r="C40" s="21" t="s">
        <v>210</v>
      </c>
      <c r="D40">
        <v>129.82</v>
      </c>
      <c r="E40">
        <v>168.6</v>
      </c>
      <c r="F40" s="18">
        <v>45452</v>
      </c>
      <c r="G40" s="21" t="s">
        <v>309</v>
      </c>
    </row>
    <row r="41" spans="1:7" x14ac:dyDescent="0.25">
      <c r="A41" s="21">
        <v>910135405</v>
      </c>
      <c r="B41" s="21" t="s">
        <v>213</v>
      </c>
      <c r="C41" s="21" t="s">
        <v>210</v>
      </c>
      <c r="D41">
        <v>129.82</v>
      </c>
      <c r="E41">
        <v>168.6</v>
      </c>
      <c r="F41" s="18">
        <v>45452</v>
      </c>
      <c r="G41" s="21" t="s">
        <v>310</v>
      </c>
    </row>
    <row r="42" spans="1:7" x14ac:dyDescent="0.25">
      <c r="A42" s="21">
        <v>910136405</v>
      </c>
      <c r="B42" s="21" t="s">
        <v>214</v>
      </c>
      <c r="C42" s="21" t="s">
        <v>210</v>
      </c>
      <c r="D42">
        <v>129.82</v>
      </c>
      <c r="E42">
        <v>168.6</v>
      </c>
      <c r="F42" s="18">
        <v>45452</v>
      </c>
      <c r="G42" s="21" t="s">
        <v>311</v>
      </c>
    </row>
    <row r="43" spans="1:7" x14ac:dyDescent="0.25">
      <c r="A43" s="21">
        <v>910137405</v>
      </c>
      <c r="B43" s="21" t="s">
        <v>215</v>
      </c>
      <c r="C43" s="21" t="s">
        <v>210</v>
      </c>
      <c r="D43">
        <v>129.82</v>
      </c>
      <c r="E43">
        <v>168.6</v>
      </c>
      <c r="F43" s="18">
        <v>45452</v>
      </c>
      <c r="G43" s="21" t="s">
        <v>312</v>
      </c>
    </row>
    <row r="44" spans="1:7" x14ac:dyDescent="0.25">
      <c r="A44" s="21">
        <v>910138405</v>
      </c>
      <c r="B44" s="21" t="s">
        <v>216</v>
      </c>
      <c r="C44" s="21" t="s">
        <v>210</v>
      </c>
      <c r="D44">
        <v>129.82</v>
      </c>
      <c r="E44">
        <v>168.6</v>
      </c>
      <c r="F44" s="18">
        <v>45452</v>
      </c>
      <c r="G44" s="21" t="s">
        <v>313</v>
      </c>
    </row>
    <row r="45" spans="1:7" x14ac:dyDescent="0.25">
      <c r="A45" s="21">
        <v>910140405</v>
      </c>
      <c r="B45" s="21" t="s">
        <v>217</v>
      </c>
      <c r="C45" s="21" t="s">
        <v>218</v>
      </c>
      <c r="D45">
        <v>189.36</v>
      </c>
      <c r="E45">
        <v>245.92</v>
      </c>
      <c r="F45" s="18">
        <v>45452</v>
      </c>
      <c r="G45" s="21" t="s">
        <v>314</v>
      </c>
    </row>
    <row r="46" spans="1:7" x14ac:dyDescent="0.25">
      <c r="A46" s="21">
        <v>910510405</v>
      </c>
      <c r="B46" s="21" t="s">
        <v>219</v>
      </c>
      <c r="C46" s="21" t="s">
        <v>256</v>
      </c>
      <c r="D46">
        <v>68.53</v>
      </c>
      <c r="E46">
        <v>89</v>
      </c>
      <c r="F46" s="18">
        <v>45452</v>
      </c>
      <c r="G46" s="21" t="s">
        <v>315</v>
      </c>
    </row>
    <row r="47" spans="1:7" x14ac:dyDescent="0.25">
      <c r="A47" s="21">
        <v>910520405</v>
      </c>
      <c r="B47" s="21" t="s">
        <v>221</v>
      </c>
      <c r="C47" s="21" t="s">
        <v>222</v>
      </c>
      <c r="D47">
        <v>84.06</v>
      </c>
      <c r="E47">
        <v>109.17</v>
      </c>
      <c r="F47" s="18">
        <v>45452</v>
      </c>
      <c r="G47" s="21" t="s">
        <v>316</v>
      </c>
    </row>
    <row r="48" spans="1:7" x14ac:dyDescent="0.25">
      <c r="A48" s="21">
        <v>910530405</v>
      </c>
      <c r="B48" s="21" t="s">
        <v>223</v>
      </c>
      <c r="C48" s="21" t="s">
        <v>224</v>
      </c>
      <c r="D48">
        <v>118.95</v>
      </c>
      <c r="E48">
        <v>154.47999999999999</v>
      </c>
      <c r="F48" s="18">
        <v>45452</v>
      </c>
      <c r="G48" s="21" t="s">
        <v>317</v>
      </c>
    </row>
    <row r="49" spans="1:7" x14ac:dyDescent="0.25">
      <c r="A49" s="21">
        <v>910540405</v>
      </c>
      <c r="B49" s="21" t="s">
        <v>318</v>
      </c>
      <c r="C49" s="21" t="s">
        <v>257</v>
      </c>
      <c r="D49">
        <v>374.99</v>
      </c>
      <c r="E49">
        <v>487</v>
      </c>
      <c r="F49" s="18">
        <v>45452</v>
      </c>
      <c r="G49" s="21" t="s">
        <v>319</v>
      </c>
    </row>
    <row r="50" spans="1:7" x14ac:dyDescent="0.25">
      <c r="A50" s="21">
        <v>910000900</v>
      </c>
      <c r="B50" s="21" t="s">
        <v>231</v>
      </c>
      <c r="C50" s="21" t="s">
        <v>232</v>
      </c>
      <c r="D50">
        <v>10.32</v>
      </c>
      <c r="E50">
        <v>13.4</v>
      </c>
      <c r="F50" s="18">
        <v>45452</v>
      </c>
      <c r="G50" s="21" t="s">
        <v>320</v>
      </c>
    </row>
    <row r="51" spans="1:7" x14ac:dyDescent="0.25">
      <c r="A51" s="21">
        <v>910710900</v>
      </c>
      <c r="B51" s="21" t="s">
        <v>233</v>
      </c>
      <c r="C51" s="21" t="s">
        <v>234</v>
      </c>
      <c r="D51">
        <v>18.37</v>
      </c>
      <c r="E51">
        <v>23.86</v>
      </c>
      <c r="F51" s="18">
        <v>45452</v>
      </c>
      <c r="G51" s="21" t="s">
        <v>321</v>
      </c>
    </row>
    <row r="52" spans="1:7" x14ac:dyDescent="0.25">
      <c r="A52" s="21">
        <v>910720900</v>
      </c>
      <c r="B52" s="21" t="s">
        <v>235</v>
      </c>
      <c r="C52" s="21" t="s">
        <v>236</v>
      </c>
      <c r="D52">
        <v>28.34</v>
      </c>
      <c r="E52">
        <v>36.81</v>
      </c>
      <c r="F52" s="18">
        <v>45452</v>
      </c>
      <c r="G52" s="21" t="s">
        <v>322</v>
      </c>
    </row>
    <row r="53" spans="1:7" x14ac:dyDescent="0.25">
      <c r="A53" s="21">
        <v>910730900</v>
      </c>
      <c r="B53" s="21" t="s">
        <v>237</v>
      </c>
      <c r="C53" s="21" t="s">
        <v>238</v>
      </c>
      <c r="D53">
        <v>17.670000000000002</v>
      </c>
      <c r="E53">
        <v>22.95</v>
      </c>
      <c r="F53" s="18">
        <v>45452</v>
      </c>
      <c r="G53" s="21" t="s">
        <v>323</v>
      </c>
    </row>
    <row r="54" spans="1:7" x14ac:dyDescent="0.25">
      <c r="A54" s="21">
        <v>910742900</v>
      </c>
      <c r="B54" s="21" t="s">
        <v>239</v>
      </c>
      <c r="C54" s="21" t="s">
        <v>240</v>
      </c>
      <c r="D54">
        <v>45.87</v>
      </c>
      <c r="E54">
        <v>59.57</v>
      </c>
      <c r="F54" s="18">
        <v>45452</v>
      </c>
      <c r="G54" s="21" t="s">
        <v>324</v>
      </c>
    </row>
    <row r="55" spans="1:7" x14ac:dyDescent="0.25">
      <c r="A55" s="21">
        <v>910743900</v>
      </c>
      <c r="B55" s="21" t="s">
        <v>241</v>
      </c>
      <c r="C55" s="21" t="s">
        <v>240</v>
      </c>
      <c r="D55">
        <v>56.12</v>
      </c>
      <c r="E55">
        <v>72.88</v>
      </c>
      <c r="F55" s="18">
        <v>45452</v>
      </c>
      <c r="G55" s="21" t="s">
        <v>325</v>
      </c>
    </row>
    <row r="56" spans="1:7" x14ac:dyDescent="0.25">
      <c r="A56" s="21">
        <v>910744900</v>
      </c>
      <c r="B56" s="21" t="s">
        <v>242</v>
      </c>
      <c r="C56" s="21" t="s">
        <v>240</v>
      </c>
      <c r="D56">
        <v>75.73</v>
      </c>
      <c r="E56">
        <v>98.35</v>
      </c>
      <c r="F56" s="18">
        <v>45452</v>
      </c>
      <c r="G56" s="21" t="s">
        <v>326</v>
      </c>
    </row>
    <row r="57" spans="1:7" x14ac:dyDescent="0.25">
      <c r="A57" s="21">
        <v>910746900</v>
      </c>
      <c r="B57" s="21" t="s">
        <v>243</v>
      </c>
      <c r="C57" s="21" t="s">
        <v>240</v>
      </c>
      <c r="D57">
        <v>108.32</v>
      </c>
      <c r="E57">
        <v>140.68</v>
      </c>
      <c r="F57" s="18">
        <v>45452</v>
      </c>
      <c r="G57" s="21" t="s">
        <v>327</v>
      </c>
    </row>
    <row r="58" spans="1:7" x14ac:dyDescent="0.25">
      <c r="A58" s="21">
        <v>910747900</v>
      </c>
      <c r="B58" s="21" t="s">
        <v>328</v>
      </c>
      <c r="C58" s="21" t="s">
        <v>240</v>
      </c>
      <c r="D58">
        <v>137.86000000000001</v>
      </c>
      <c r="E58">
        <v>185.02</v>
      </c>
      <c r="F58" s="18">
        <v>45483</v>
      </c>
      <c r="G58" s="21"/>
    </row>
    <row r="59" spans="1:7" x14ac:dyDescent="0.25">
      <c r="A59" s="21">
        <v>910752900</v>
      </c>
      <c r="B59" s="21" t="s">
        <v>244</v>
      </c>
      <c r="C59" s="21" t="s">
        <v>245</v>
      </c>
      <c r="D59">
        <v>62.91</v>
      </c>
      <c r="E59">
        <v>81.7</v>
      </c>
      <c r="F59" s="18">
        <v>45452</v>
      </c>
      <c r="G59" s="21" t="s">
        <v>329</v>
      </c>
    </row>
    <row r="60" spans="1:7" x14ac:dyDescent="0.25">
      <c r="A60" s="21">
        <v>910753900</v>
      </c>
      <c r="B60" s="21" t="s">
        <v>246</v>
      </c>
      <c r="C60" s="21" t="s">
        <v>245</v>
      </c>
      <c r="D60">
        <v>79.069999999999993</v>
      </c>
      <c r="E60">
        <v>102.69</v>
      </c>
      <c r="F60" s="18">
        <v>45452</v>
      </c>
      <c r="G60" s="21" t="s">
        <v>330</v>
      </c>
    </row>
    <row r="61" spans="1:7" x14ac:dyDescent="0.25">
      <c r="A61" s="21">
        <v>910754900</v>
      </c>
      <c r="B61" s="21" t="s">
        <v>247</v>
      </c>
      <c r="C61" s="21"/>
      <c r="D61">
        <v>88.82</v>
      </c>
      <c r="E61">
        <v>115.35</v>
      </c>
      <c r="F61" s="18">
        <v>45452</v>
      </c>
      <c r="G61" s="21" t="s">
        <v>331</v>
      </c>
    </row>
    <row r="62" spans="1:7" x14ac:dyDescent="0.25">
      <c r="A62" s="21">
        <v>910760900</v>
      </c>
      <c r="B62" s="21" t="s">
        <v>248</v>
      </c>
      <c r="C62" s="21"/>
      <c r="D62">
        <v>30.03</v>
      </c>
      <c r="E62">
        <v>39</v>
      </c>
      <c r="F62" s="18">
        <v>45452</v>
      </c>
      <c r="G62" s="21" t="s">
        <v>332</v>
      </c>
    </row>
    <row r="63" spans="1:7" x14ac:dyDescent="0.25">
      <c r="A63" s="21">
        <v>910771405</v>
      </c>
      <c r="B63" s="21" t="s">
        <v>225</v>
      </c>
      <c r="C63" s="21" t="s">
        <v>226</v>
      </c>
      <c r="D63">
        <v>24.46</v>
      </c>
      <c r="E63">
        <v>31.77</v>
      </c>
      <c r="F63" s="18">
        <v>45452</v>
      </c>
      <c r="G63" s="21" t="s">
        <v>333</v>
      </c>
    </row>
    <row r="64" spans="1:7" x14ac:dyDescent="0.25">
      <c r="A64" s="21">
        <v>910772313</v>
      </c>
      <c r="B64" s="21" t="s">
        <v>227</v>
      </c>
      <c r="C64" s="21" t="s">
        <v>228</v>
      </c>
      <c r="D64">
        <v>52.62</v>
      </c>
      <c r="E64">
        <v>68.34</v>
      </c>
      <c r="F64" s="18">
        <v>45452</v>
      </c>
      <c r="G64" s="21" t="s">
        <v>334</v>
      </c>
    </row>
    <row r="65" spans="1:7" x14ac:dyDescent="0.25">
      <c r="A65" s="21">
        <v>910773313</v>
      </c>
      <c r="B65" s="21" t="s">
        <v>229</v>
      </c>
      <c r="C65" s="21" t="s">
        <v>230</v>
      </c>
      <c r="D65">
        <v>99.96</v>
      </c>
      <c r="E65">
        <v>129.82</v>
      </c>
      <c r="F65" s="18">
        <v>45452</v>
      </c>
      <c r="G65" s="21" t="s">
        <v>335</v>
      </c>
    </row>
    <row r="66" spans="1:7" x14ac:dyDescent="0.25">
      <c r="A66" s="21">
        <v>910775200</v>
      </c>
      <c r="B66" s="21" t="s">
        <v>336</v>
      </c>
      <c r="C66" s="21" t="s">
        <v>337</v>
      </c>
      <c r="D66">
        <v>187.9</v>
      </c>
      <c r="E66">
        <v>252.18</v>
      </c>
      <c r="F66" s="18">
        <v>45483</v>
      </c>
      <c r="G66" s="21"/>
    </row>
    <row r="67" spans="1:7" x14ac:dyDescent="0.25">
      <c r="A67" s="21">
        <v>910775300</v>
      </c>
      <c r="B67" s="21" t="s">
        <v>338</v>
      </c>
      <c r="C67" s="21" t="s">
        <v>339</v>
      </c>
      <c r="D67">
        <v>187.9</v>
      </c>
      <c r="E67">
        <v>252.18</v>
      </c>
      <c r="F67" s="18">
        <v>45483</v>
      </c>
      <c r="G67" s="21"/>
    </row>
    <row r="68" spans="1:7" x14ac:dyDescent="0.25">
      <c r="A68" s="21">
        <v>910781405</v>
      </c>
      <c r="B68" s="21" t="s">
        <v>249</v>
      </c>
      <c r="C68" s="21" t="s">
        <v>250</v>
      </c>
      <c r="D68">
        <v>56.21</v>
      </c>
      <c r="E68">
        <v>73</v>
      </c>
      <c r="F68" s="18">
        <v>45452</v>
      </c>
      <c r="G68" s="21" t="s">
        <v>340</v>
      </c>
    </row>
    <row r="69" spans="1:7" x14ac:dyDescent="0.25">
      <c r="A69" s="21">
        <v>910782405</v>
      </c>
      <c r="B69" s="21" t="s">
        <v>251</v>
      </c>
      <c r="C69" s="21" t="s">
        <v>252</v>
      </c>
      <c r="D69">
        <v>114.96</v>
      </c>
      <c r="E69">
        <v>149.30000000000001</v>
      </c>
      <c r="F69" s="18">
        <v>45452</v>
      </c>
      <c r="G69" s="21" t="s">
        <v>341</v>
      </c>
    </row>
    <row r="70" spans="1:7" x14ac:dyDescent="0.25">
      <c r="A70" s="21">
        <v>910792405</v>
      </c>
      <c r="B70" s="21" t="s">
        <v>253</v>
      </c>
      <c r="C70" s="21" t="s">
        <v>254</v>
      </c>
      <c r="D70">
        <v>139.66999999999999</v>
      </c>
      <c r="E70">
        <v>181.39</v>
      </c>
      <c r="F70" s="18">
        <v>45452</v>
      </c>
      <c r="G70" s="21" t="s">
        <v>342</v>
      </c>
    </row>
    <row r="71" spans="1:7" x14ac:dyDescent="0.25">
      <c r="A71" s="21">
        <v>910793405</v>
      </c>
      <c r="B71" s="21" t="s">
        <v>249</v>
      </c>
      <c r="C71" s="21" t="s">
        <v>254</v>
      </c>
      <c r="D71">
        <v>162.25</v>
      </c>
      <c r="E71">
        <v>210.71</v>
      </c>
      <c r="F71" s="18">
        <v>45452</v>
      </c>
      <c r="G71" s="21" t="s">
        <v>343</v>
      </c>
    </row>
    <row r="72" spans="1:7" x14ac:dyDescent="0.25">
      <c r="A72" s="21">
        <v>910794405</v>
      </c>
      <c r="B72" s="21" t="s">
        <v>344</v>
      </c>
      <c r="C72" s="21" t="s">
        <v>254</v>
      </c>
      <c r="D72">
        <v>182.27</v>
      </c>
      <c r="E72">
        <v>244.63</v>
      </c>
      <c r="F72" s="18">
        <v>45483</v>
      </c>
      <c r="G72" s="21"/>
    </row>
    <row r="73" spans="1:7" x14ac:dyDescent="0.25">
      <c r="A73" s="21">
        <v>910800900</v>
      </c>
      <c r="B73" s="21" t="s">
        <v>255</v>
      </c>
      <c r="C73" s="21" t="s">
        <v>220</v>
      </c>
      <c r="D73">
        <v>50.98</v>
      </c>
      <c r="E73">
        <v>66.209999999999994</v>
      </c>
      <c r="F73" s="18">
        <v>45452</v>
      </c>
      <c r="G73" s="21" t="s">
        <v>345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B7B3C-7F5E-40E2-B77A-B002CB4EB3E6}">
  <dimension ref="A1:N26"/>
  <sheetViews>
    <sheetView zoomScale="80" zoomScaleNormal="80" workbookViewId="0">
      <selection activeCell="H26" sqref="H26"/>
    </sheetView>
  </sheetViews>
  <sheetFormatPr defaultRowHeight="15" x14ac:dyDescent="0.25"/>
  <cols>
    <col min="1" max="1" width="10.85546875" customWidth="1"/>
    <col min="2" max="2" width="41.28515625" bestFit="1" customWidth="1"/>
    <col min="3" max="3" width="10" bestFit="1" customWidth="1"/>
    <col min="4" max="4" width="13.85546875" bestFit="1" customWidth="1"/>
    <col min="6" max="6" width="11.5703125" bestFit="1" customWidth="1"/>
    <col min="7" max="7" width="74.85546875" bestFit="1" customWidth="1"/>
    <col min="8" max="8" width="6.85546875" bestFit="1" customWidth="1"/>
    <col min="9" max="9" width="13.85546875" bestFit="1" customWidth="1"/>
    <col min="10" max="11" width="11.5703125" bestFit="1" customWidth="1"/>
    <col min="12" max="12" width="53.5703125" style="2" customWidth="1"/>
    <col min="14" max="14" width="13.85546875" bestFit="1" customWidth="1"/>
  </cols>
  <sheetData>
    <row r="1" spans="1:14" x14ac:dyDescent="0.25">
      <c r="A1" t="s">
        <v>45</v>
      </c>
      <c r="B1" t="s">
        <v>9</v>
      </c>
      <c r="C1" t="s">
        <v>32</v>
      </c>
      <c r="D1" t="s">
        <v>156</v>
      </c>
      <c r="F1" t="s">
        <v>54</v>
      </c>
      <c r="G1" t="s">
        <v>157</v>
      </c>
      <c r="H1" t="s">
        <v>32</v>
      </c>
      <c r="I1" t="s">
        <v>156</v>
      </c>
      <c r="K1" t="s">
        <v>54</v>
      </c>
      <c r="L1" s="2" t="s">
        <v>65</v>
      </c>
      <c r="M1" t="s">
        <v>32</v>
      </c>
      <c r="N1" t="s">
        <v>156</v>
      </c>
    </row>
    <row r="2" spans="1:14" x14ac:dyDescent="0.25">
      <c r="A2" t="s">
        <v>10</v>
      </c>
      <c r="B2" t="s">
        <v>11</v>
      </c>
      <c r="C2">
        <v>0</v>
      </c>
      <c r="F2" t="s">
        <v>20</v>
      </c>
      <c r="G2" t="s">
        <v>48</v>
      </c>
      <c r="H2">
        <f>VLOOKUP(ModTop[[#This Row],[Catalog]],Components!$A:$D,4,FALSE)</f>
        <v>68.53</v>
      </c>
      <c r="I2">
        <v>910510405</v>
      </c>
      <c r="K2" t="s">
        <v>61</v>
      </c>
      <c r="L2" s="2" t="s">
        <v>71</v>
      </c>
      <c r="M2">
        <f>VLOOKUP(ModInLine[[#This Row],[Catalog]],Components!$A:$D,4,FALSE)</f>
        <v>78.349999999999994</v>
      </c>
      <c r="N2">
        <v>910021405</v>
      </c>
    </row>
    <row r="3" spans="1:14" x14ac:dyDescent="0.25">
      <c r="A3" t="s">
        <v>12</v>
      </c>
      <c r="B3" t="s">
        <v>33</v>
      </c>
      <c r="C3">
        <f>VLOOKUP(Base[[#This Row],[Catalog]],Components!$A:$D,4,FALSE)</f>
        <v>18.37</v>
      </c>
      <c r="D3">
        <v>910710900</v>
      </c>
      <c r="F3" t="s">
        <v>47</v>
      </c>
      <c r="G3" t="s">
        <v>53</v>
      </c>
      <c r="H3">
        <f>VLOOKUP(ModTop[[#This Row],[Catalog]],Components!$A:$D,4,FALSE)</f>
        <v>118.95</v>
      </c>
      <c r="I3">
        <v>910530405</v>
      </c>
      <c r="K3" t="s">
        <v>77</v>
      </c>
      <c r="L3" s="2" t="s">
        <v>80</v>
      </c>
      <c r="M3">
        <f>VLOOKUP(ModInLine[[#This Row],[Catalog]],Components!$A:$D,4,FALSE)</f>
        <v>78.349999999999994</v>
      </c>
      <c r="N3">
        <v>910022405</v>
      </c>
    </row>
    <row r="4" spans="1:14" x14ac:dyDescent="0.25">
      <c r="A4" t="s">
        <v>7</v>
      </c>
      <c r="B4" t="s">
        <v>35</v>
      </c>
      <c r="C4">
        <f>VLOOKUP(Base[[#This Row],[Catalog]],Components!$A:$D,4,FALSE)</f>
        <v>28.34</v>
      </c>
      <c r="D4">
        <v>910720900</v>
      </c>
      <c r="F4" t="s">
        <v>58</v>
      </c>
      <c r="G4" t="s">
        <v>68</v>
      </c>
      <c r="H4">
        <f>VLOOKUP(ModTop[[#This Row],[Catalog]],Components!$A:$D,4,FALSE)</f>
        <v>110.51</v>
      </c>
      <c r="I4">
        <v>910121405</v>
      </c>
      <c r="K4" t="s">
        <v>89</v>
      </c>
      <c r="L4" s="2" t="s">
        <v>92</v>
      </c>
      <c r="M4">
        <f>VLOOKUP(ModInLine[[#This Row],[Catalog]],Components!$A:$D,4,FALSE)</f>
        <v>78.349999999999994</v>
      </c>
      <c r="N4">
        <v>910024405</v>
      </c>
    </row>
    <row r="5" spans="1:14" x14ac:dyDescent="0.25">
      <c r="A5" t="s">
        <v>13</v>
      </c>
      <c r="B5" t="s">
        <v>34</v>
      </c>
      <c r="C5">
        <f>VLOOKUP(Base[[#This Row],[Catalog]],Components!$A:$D,4,FALSE)</f>
        <v>17.670000000000002</v>
      </c>
      <c r="D5">
        <v>910730900</v>
      </c>
      <c r="F5" t="s">
        <v>74</v>
      </c>
      <c r="G5" t="s">
        <v>83</v>
      </c>
      <c r="H5">
        <f>VLOOKUP(ModTop[[#This Row],[Catalog]],Components!$A:$D,4,FALSE)</f>
        <v>110.51</v>
      </c>
      <c r="I5">
        <v>910122405</v>
      </c>
      <c r="K5" t="s">
        <v>101</v>
      </c>
      <c r="L5" s="2" t="s">
        <v>107</v>
      </c>
      <c r="M5">
        <f>VLOOKUP(ModInLine[[#This Row],[Catalog]],Components!$A:$D,4,FALSE)</f>
        <v>78.349999999999994</v>
      </c>
      <c r="N5">
        <v>910025405</v>
      </c>
    </row>
    <row r="6" spans="1:14" x14ac:dyDescent="0.25">
      <c r="A6" t="s">
        <v>14</v>
      </c>
      <c r="B6" t="s">
        <v>36</v>
      </c>
      <c r="C6">
        <f>VLOOKUP(Base[[#This Row],[Catalog]],Components!$A:$D,4,FALSE)</f>
        <v>45.87</v>
      </c>
      <c r="D6">
        <v>910742900</v>
      </c>
      <c r="F6" t="s">
        <v>86</v>
      </c>
      <c r="G6" t="s">
        <v>95</v>
      </c>
      <c r="H6">
        <f>VLOOKUP(ModTop[[#This Row],[Catalog]],Components!$A:$D,4,FALSE)</f>
        <v>110.51</v>
      </c>
      <c r="I6">
        <v>910124405</v>
      </c>
      <c r="K6" t="s">
        <v>113</v>
      </c>
      <c r="L6" s="2" t="s">
        <v>119</v>
      </c>
      <c r="M6">
        <f>VLOOKUP(ModInLine[[#This Row],[Catalog]],Components!$A:$D,4,FALSE)</f>
        <v>78.349999999999994</v>
      </c>
      <c r="N6">
        <v>910026405</v>
      </c>
    </row>
    <row r="7" spans="1:14" x14ac:dyDescent="0.25">
      <c r="A7" t="s">
        <v>15</v>
      </c>
      <c r="B7" t="s">
        <v>37</v>
      </c>
      <c r="C7">
        <f>VLOOKUP(Base[[#This Row],[Catalog]],Components!$A:$D,4,FALSE)</f>
        <v>56.12</v>
      </c>
      <c r="D7">
        <v>910743900</v>
      </c>
      <c r="F7" t="s">
        <v>98</v>
      </c>
      <c r="G7" t="s">
        <v>104</v>
      </c>
      <c r="H7">
        <f>VLOOKUP(ModTop[[#This Row],[Catalog]],Components!$A:$D,4,FALSE)</f>
        <v>110.51</v>
      </c>
      <c r="I7">
        <v>910125405</v>
      </c>
      <c r="K7" t="s">
        <v>125</v>
      </c>
      <c r="L7" s="2" t="s">
        <v>131</v>
      </c>
      <c r="M7">
        <f>VLOOKUP(ModInLine[[#This Row],[Catalog]],Components!$A:$D,4,FALSE)</f>
        <v>78.349999999999994</v>
      </c>
      <c r="N7">
        <v>910027405</v>
      </c>
    </row>
    <row r="8" spans="1:14" x14ac:dyDescent="0.25">
      <c r="A8" t="s">
        <v>16</v>
      </c>
      <c r="B8" t="s">
        <v>38</v>
      </c>
      <c r="C8">
        <f>VLOOKUP(Base[[#This Row],[Catalog]],Components!$A:$D,4,FALSE)</f>
        <v>75.73</v>
      </c>
      <c r="D8">
        <v>910744900</v>
      </c>
      <c r="F8" t="s">
        <v>110</v>
      </c>
      <c r="G8" t="s">
        <v>116</v>
      </c>
      <c r="H8">
        <f>VLOOKUP(ModTop[[#This Row],[Catalog]],Components!$A:$D,4,FALSE)</f>
        <v>110.51</v>
      </c>
      <c r="I8">
        <v>910126405</v>
      </c>
      <c r="K8" t="s">
        <v>137</v>
      </c>
      <c r="L8" s="2" t="s">
        <v>143</v>
      </c>
      <c r="M8">
        <f>VLOOKUP(ModInLine[[#This Row],[Catalog]],Components!$A:$D,4,FALSE)</f>
        <v>78.349999999999994</v>
      </c>
      <c r="N8">
        <v>910028405</v>
      </c>
    </row>
    <row r="9" spans="1:14" x14ac:dyDescent="0.25">
      <c r="A9" t="s">
        <v>17</v>
      </c>
      <c r="B9" t="s">
        <v>39</v>
      </c>
      <c r="C9">
        <f>VLOOKUP(Base[[#This Row],[Catalog]],Components!$A:$D,4,FALSE)</f>
        <v>108.32</v>
      </c>
      <c r="D9">
        <v>910746900</v>
      </c>
      <c r="F9" t="s">
        <v>122</v>
      </c>
      <c r="G9" t="s">
        <v>128</v>
      </c>
      <c r="H9">
        <f>VLOOKUP(ModTop[[#This Row],[Catalog]],Components!$A:$D,4,FALSE)</f>
        <v>110.51</v>
      </c>
      <c r="I9">
        <v>910127405</v>
      </c>
      <c r="K9" t="s">
        <v>56</v>
      </c>
      <c r="L9" s="2" t="s">
        <v>64</v>
      </c>
      <c r="M9">
        <f>VLOOKUP(ModInLine[[#This Row],[Catalog]],Components!$A:$D,4,FALSE)</f>
        <v>171.33</v>
      </c>
      <c r="N9">
        <v>910040405</v>
      </c>
    </row>
    <row r="10" spans="1:14" x14ac:dyDescent="0.25">
      <c r="A10" t="s">
        <v>18</v>
      </c>
      <c r="B10" t="s">
        <v>40</v>
      </c>
      <c r="C10">
        <f>VLOOKUP(Base[[#This Row],[Catalog]],Components!$A:$D,4,FALSE)</f>
        <v>139.66999999999999</v>
      </c>
      <c r="D10">
        <v>910792405</v>
      </c>
      <c r="F10" t="s">
        <v>134</v>
      </c>
      <c r="G10" t="s">
        <v>140</v>
      </c>
      <c r="H10">
        <f>VLOOKUP(ModTop[[#This Row],[Catalog]],Components!$A:$D,4,FALSE)</f>
        <v>110.51</v>
      </c>
      <c r="I10">
        <v>910128405</v>
      </c>
      <c r="K10" t="s">
        <v>62</v>
      </c>
      <c r="L10" s="2" t="s">
        <v>72</v>
      </c>
      <c r="M10">
        <f>VLOOKUP(ModInLine[[#This Row],[Catalog]],Components!$A:$D,4,FALSE)</f>
        <v>119.89</v>
      </c>
      <c r="N10">
        <v>910031405</v>
      </c>
    </row>
    <row r="11" spans="1:14" x14ac:dyDescent="0.25">
      <c r="A11" t="s">
        <v>19</v>
      </c>
      <c r="B11" t="s">
        <v>41</v>
      </c>
      <c r="C11">
        <f>VLOOKUP(Base[[#This Row],[Catalog]],Components!$A:$D,4,FALSE)</f>
        <v>162.25</v>
      </c>
      <c r="D11">
        <v>910793405</v>
      </c>
      <c r="F11" t="s">
        <v>55</v>
      </c>
      <c r="G11" t="s">
        <v>63</v>
      </c>
      <c r="H11">
        <f>VLOOKUP(ModTop[[#This Row],[Catalog]],Components!$A:$D,4,FALSE)</f>
        <v>189.36</v>
      </c>
      <c r="I11">
        <v>910140405</v>
      </c>
      <c r="K11" t="s">
        <v>78</v>
      </c>
      <c r="L11" s="2" t="s">
        <v>81</v>
      </c>
      <c r="M11">
        <f>VLOOKUP(ModInLine[[#This Row],[Catalog]],Components!$A:$D,4,FALSE)</f>
        <v>119.89</v>
      </c>
      <c r="N11">
        <v>910032405</v>
      </c>
    </row>
    <row r="12" spans="1:14" x14ac:dyDescent="0.25">
      <c r="A12" t="s">
        <v>20</v>
      </c>
      <c r="B12" t="s">
        <v>158</v>
      </c>
      <c r="C12">
        <f>VLOOKUP(Base[[#This Row],[Catalog]],Components!$A:$D,4,FALSE)</f>
        <v>62.91</v>
      </c>
      <c r="D12">
        <v>910752900</v>
      </c>
      <c r="F12" t="s">
        <v>59</v>
      </c>
      <c r="G12" t="s">
        <v>69</v>
      </c>
      <c r="H12">
        <f>VLOOKUP(ModTop[[#This Row],[Catalog]],Components!$A:$D,4,FALSE)</f>
        <v>129.82</v>
      </c>
      <c r="I12">
        <v>910131405</v>
      </c>
      <c r="K12" t="s">
        <v>90</v>
      </c>
      <c r="L12" s="2" t="s">
        <v>93</v>
      </c>
      <c r="M12">
        <f>VLOOKUP(ModInLine[[#This Row],[Catalog]],Components!$A:$D,4,FALSE)</f>
        <v>119.89</v>
      </c>
      <c r="N12">
        <v>910034405</v>
      </c>
    </row>
    <row r="13" spans="1:14" x14ac:dyDescent="0.25">
      <c r="A13" t="s">
        <v>21</v>
      </c>
      <c r="B13" t="s">
        <v>159</v>
      </c>
      <c r="C13">
        <f>VLOOKUP(Base[[#This Row],[Catalog]],Components!$A:$D,4,FALSE)</f>
        <v>79.069999999999993</v>
      </c>
      <c r="D13">
        <v>910753900</v>
      </c>
      <c r="F13" t="s">
        <v>75</v>
      </c>
      <c r="G13" t="s">
        <v>84</v>
      </c>
      <c r="H13">
        <f>VLOOKUP(ModTop[[#This Row],[Catalog]],Components!$A:$D,4,FALSE)</f>
        <v>129.82</v>
      </c>
      <c r="I13">
        <v>910132405</v>
      </c>
      <c r="K13" t="s">
        <v>102</v>
      </c>
      <c r="L13" s="2" t="s">
        <v>108</v>
      </c>
      <c r="M13">
        <f>VLOOKUP(ModInLine[[#This Row],[Catalog]],Components!$A:$D,4,FALSE)</f>
        <v>119.89</v>
      </c>
      <c r="N13">
        <v>910035405</v>
      </c>
    </row>
    <row r="14" spans="1:14" x14ac:dyDescent="0.25">
      <c r="A14" t="s">
        <v>22</v>
      </c>
      <c r="B14" t="s">
        <v>160</v>
      </c>
      <c r="C14">
        <f>VLOOKUP(Base[[#This Row],[Catalog]],Components!$A:$D,4,FALSE)</f>
        <v>88.82</v>
      </c>
      <c r="D14">
        <v>910754900</v>
      </c>
      <c r="F14" t="s">
        <v>87</v>
      </c>
      <c r="G14" t="s">
        <v>96</v>
      </c>
      <c r="H14">
        <f>VLOOKUP(ModTop[[#This Row],[Catalog]],Components!$A:$D,4,FALSE)</f>
        <v>129.82</v>
      </c>
      <c r="I14">
        <v>910134405</v>
      </c>
      <c r="K14" t="s">
        <v>114</v>
      </c>
      <c r="L14" s="2" t="s">
        <v>120</v>
      </c>
      <c r="M14">
        <f>VLOOKUP(ModInLine[[#This Row],[Catalog]],Components!$A:$D,4,FALSE)</f>
        <v>119.89</v>
      </c>
      <c r="N14">
        <v>910036405</v>
      </c>
    </row>
    <row r="15" spans="1:14" x14ac:dyDescent="0.25">
      <c r="A15" t="s">
        <v>23</v>
      </c>
      <c r="B15" t="s">
        <v>42</v>
      </c>
      <c r="C15">
        <f>VLOOKUP(Base[[#This Row],[Catalog]],Components!$A:$D,4,FALSE)</f>
        <v>56.21</v>
      </c>
      <c r="D15">
        <v>910781405</v>
      </c>
      <c r="F15" t="s">
        <v>99</v>
      </c>
      <c r="G15" t="s">
        <v>105</v>
      </c>
      <c r="H15">
        <f>VLOOKUP(ModTop[[#This Row],[Catalog]],Components!$A:$D,4,FALSE)</f>
        <v>129.82</v>
      </c>
      <c r="I15">
        <v>910135405</v>
      </c>
      <c r="K15" t="s">
        <v>126</v>
      </c>
      <c r="L15" s="2" t="s">
        <v>132</v>
      </c>
      <c r="M15">
        <f>VLOOKUP(ModInLine[[#This Row],[Catalog]],Components!$A:$D,4,FALSE)</f>
        <v>119.89</v>
      </c>
      <c r="N15">
        <v>910037405</v>
      </c>
    </row>
    <row r="16" spans="1:14" x14ac:dyDescent="0.25">
      <c r="A16" t="s">
        <v>24</v>
      </c>
      <c r="B16" t="s">
        <v>43</v>
      </c>
      <c r="C16">
        <f>VLOOKUP(Base[[#This Row],[Catalog]],Components!$A:$D,4,FALSE)</f>
        <v>114.96</v>
      </c>
      <c r="D16">
        <v>910782405</v>
      </c>
      <c r="F16" t="s">
        <v>111</v>
      </c>
      <c r="G16" t="s">
        <v>117</v>
      </c>
      <c r="H16">
        <f>VLOOKUP(ModTop[[#This Row],[Catalog]],Components!$A:$D,4,FALSE)</f>
        <v>129.82</v>
      </c>
      <c r="I16">
        <v>910136405</v>
      </c>
      <c r="K16" t="s">
        <v>138</v>
      </c>
      <c r="L16" s="2" t="s">
        <v>144</v>
      </c>
      <c r="M16">
        <f>VLOOKUP(ModInLine[[#This Row],[Catalog]],Components!$A:$D,4,FALSE)</f>
        <v>119.89</v>
      </c>
      <c r="N16">
        <v>910038405</v>
      </c>
    </row>
    <row r="17" spans="1:14" x14ac:dyDescent="0.25">
      <c r="F17" t="s">
        <v>123</v>
      </c>
      <c r="G17" t="s">
        <v>129</v>
      </c>
      <c r="H17">
        <f>VLOOKUP(ModTop[[#This Row],[Catalog]],Components!$A:$D,4,FALSE)</f>
        <v>129.82</v>
      </c>
      <c r="I17">
        <v>910137405</v>
      </c>
      <c r="K17" t="s">
        <v>60</v>
      </c>
      <c r="L17" s="2" t="s">
        <v>70</v>
      </c>
      <c r="M17">
        <f>VLOOKUP(ModInLine[[#This Row],[Catalog]],Components!$A:$D,4,FALSE)</f>
        <v>63.98</v>
      </c>
      <c r="N17">
        <v>910011405</v>
      </c>
    </row>
    <row r="18" spans="1:14" x14ac:dyDescent="0.25">
      <c r="F18" t="s">
        <v>135</v>
      </c>
      <c r="G18" t="s">
        <v>141</v>
      </c>
      <c r="H18">
        <f>VLOOKUP(ModTop[[#This Row],[Catalog]],Components!$A:$D,4,FALSE)</f>
        <v>129.82</v>
      </c>
      <c r="I18">
        <v>910138405</v>
      </c>
      <c r="K18" t="s">
        <v>76</v>
      </c>
      <c r="L18" s="2" t="s">
        <v>79</v>
      </c>
      <c r="M18">
        <f>VLOOKUP(ModInLine[[#This Row],[Catalog]],Components!$A:$D,4,FALSE)</f>
        <v>63.98</v>
      </c>
      <c r="N18">
        <v>910012405</v>
      </c>
    </row>
    <row r="19" spans="1:14" x14ac:dyDescent="0.25">
      <c r="F19" t="s">
        <v>57</v>
      </c>
      <c r="G19" t="s">
        <v>67</v>
      </c>
      <c r="H19">
        <f>VLOOKUP(ModTop[[#This Row],[Catalog]],Components!$A:$D,4,FALSE)</f>
        <v>103.18</v>
      </c>
      <c r="I19">
        <v>910111405</v>
      </c>
      <c r="K19" t="s">
        <v>88</v>
      </c>
      <c r="L19" s="2" t="s">
        <v>91</v>
      </c>
      <c r="M19">
        <f>VLOOKUP(ModInLine[[#This Row],[Catalog]],Components!$A:$D,4,FALSE)</f>
        <v>63.98</v>
      </c>
      <c r="N19">
        <v>910014405</v>
      </c>
    </row>
    <row r="20" spans="1:14" x14ac:dyDescent="0.25">
      <c r="F20" t="s">
        <v>73</v>
      </c>
      <c r="G20" t="s">
        <v>82</v>
      </c>
      <c r="H20">
        <f>VLOOKUP(ModTop[[#This Row],[Catalog]],Components!$A:$D,4,FALSE)</f>
        <v>103.18</v>
      </c>
      <c r="I20">
        <v>910112405</v>
      </c>
      <c r="K20" t="s">
        <v>100</v>
      </c>
      <c r="L20" s="2" t="s">
        <v>106</v>
      </c>
      <c r="M20">
        <f>VLOOKUP(ModInLine[[#This Row],[Catalog]],Components!$A:$D,4,FALSE)</f>
        <v>63.98</v>
      </c>
      <c r="N20">
        <v>910015405</v>
      </c>
    </row>
    <row r="21" spans="1:14" x14ac:dyDescent="0.25">
      <c r="F21" t="s">
        <v>85</v>
      </c>
      <c r="G21" t="s">
        <v>94</v>
      </c>
      <c r="H21">
        <f>VLOOKUP(ModTop[[#This Row],[Catalog]],Components!$A:$D,4,FALSE)</f>
        <v>103.18</v>
      </c>
      <c r="I21">
        <v>910114405</v>
      </c>
      <c r="K21" t="s">
        <v>112</v>
      </c>
      <c r="L21" s="2" t="s">
        <v>118</v>
      </c>
      <c r="M21">
        <f>VLOOKUP(ModInLine[[#This Row],[Catalog]],Components!$A:$D,4,FALSE)</f>
        <v>63.98</v>
      </c>
      <c r="N21">
        <v>910016405</v>
      </c>
    </row>
    <row r="22" spans="1:14" x14ac:dyDescent="0.25">
      <c r="A22" t="s">
        <v>46</v>
      </c>
      <c r="B22" t="s">
        <v>9</v>
      </c>
      <c r="C22" t="s">
        <v>32</v>
      </c>
      <c r="D22" t="s">
        <v>156</v>
      </c>
      <c r="F22" t="s">
        <v>97</v>
      </c>
      <c r="G22" t="s">
        <v>103</v>
      </c>
      <c r="H22">
        <f>VLOOKUP(ModTop[[#This Row],[Catalog]],Components!$A:$D,4,FALSE)</f>
        <v>103.18</v>
      </c>
      <c r="I22">
        <v>910115405</v>
      </c>
      <c r="K22" t="s">
        <v>124</v>
      </c>
      <c r="L22" s="2" t="s">
        <v>130</v>
      </c>
      <c r="M22">
        <f>VLOOKUP(ModInLine[[#This Row],[Catalog]],Components!$A:$D,4,FALSE)</f>
        <v>63.98</v>
      </c>
      <c r="N22">
        <v>910017405</v>
      </c>
    </row>
    <row r="23" spans="1:14" x14ac:dyDescent="0.25">
      <c r="A23" t="s">
        <v>26</v>
      </c>
      <c r="B23" t="s">
        <v>27</v>
      </c>
      <c r="C23">
        <f>VLOOKUP(Voltage[[#This Row],[Catalog]],Components!$A:$D,4,FALSE)</f>
        <v>24.46</v>
      </c>
      <c r="D23">
        <v>910771405</v>
      </c>
      <c r="F23" t="s">
        <v>109</v>
      </c>
      <c r="G23" t="s">
        <v>115</v>
      </c>
      <c r="H23">
        <f>VLOOKUP(ModTop[[#This Row],[Catalog]],Components!$A:$D,4,FALSE)</f>
        <v>103.18</v>
      </c>
      <c r="I23">
        <v>910116405</v>
      </c>
      <c r="K23" t="s">
        <v>136</v>
      </c>
      <c r="L23" s="2" t="s">
        <v>142</v>
      </c>
      <c r="M23">
        <f>VLOOKUP(ModInLine[[#This Row],[Catalog]],Components!$A:$D,4,FALSE)</f>
        <v>63.98</v>
      </c>
      <c r="N23">
        <v>910018405</v>
      </c>
    </row>
    <row r="24" spans="1:14" ht="30" x14ac:dyDescent="0.25">
      <c r="A24" t="s">
        <v>28</v>
      </c>
      <c r="B24" t="s">
        <v>29</v>
      </c>
      <c r="C24">
        <f>VLOOKUP(Voltage[[#This Row],[Catalog]],Components!$A:$D,4,FALSE)</f>
        <v>52.62</v>
      </c>
      <c r="D24">
        <v>910772313</v>
      </c>
      <c r="F24" t="s">
        <v>121</v>
      </c>
      <c r="G24" t="s">
        <v>127</v>
      </c>
      <c r="H24">
        <f>VLOOKUP(ModTop[[#This Row],[Catalog]],Components!$A:$D,4,FALSE)</f>
        <v>103.18</v>
      </c>
      <c r="I24">
        <v>910117405</v>
      </c>
      <c r="K24" t="s">
        <v>49</v>
      </c>
      <c r="L24" s="2" t="s">
        <v>50</v>
      </c>
      <c r="M24">
        <f>VLOOKUP(ModInLine[[#This Row],[Catalog]],Components!$A:$D,4,FALSE)</f>
        <v>84.06</v>
      </c>
      <c r="N24">
        <v>910520405</v>
      </c>
    </row>
    <row r="25" spans="1:14" x14ac:dyDescent="0.25">
      <c r="A25" t="s">
        <v>8</v>
      </c>
      <c r="B25" t="s">
        <v>30</v>
      </c>
      <c r="C25">
        <f>VLOOKUP(Voltage[[#This Row],[Catalog]],Components!$A:$D,4,FALSE)</f>
        <v>99.96</v>
      </c>
      <c r="D25">
        <v>910773313</v>
      </c>
      <c r="F25" t="s">
        <v>133</v>
      </c>
      <c r="G25" t="s">
        <v>139</v>
      </c>
      <c r="H25">
        <f>VLOOKUP(ModTop[[#This Row],[Catalog]],Components!$A:$D,4,FALSE)</f>
        <v>103.18</v>
      </c>
      <c r="I25">
        <v>910118405</v>
      </c>
    </row>
    <row r="26" spans="1:14" x14ac:dyDescent="0.25">
      <c r="F26" t="s">
        <v>51</v>
      </c>
      <c r="G26" t="s">
        <v>52</v>
      </c>
      <c r="H26">
        <f>VLOOKUP(ModTop[[#This Row],[Catalog]],Components!$A:$D,4,FALSE)</f>
        <v>374.99</v>
      </c>
      <c r="I26">
        <v>910540405</v>
      </c>
    </row>
  </sheetData>
  <dataValidations count="1">
    <dataValidation type="textLength" allowBlank="1" showErrorMessage="1" errorTitle="Too Long" sqref="B1:B1048576" xr:uid="{B62359D5-8C51-4636-8511-FF624D855554}">
      <formula1>0</formula1>
      <formula2>30</formula2>
    </dataValidation>
  </dataValidations>
  <pageMargins left="0.7" right="0.7" top="0.75" bottom="0.75" header="0.3" footer="0.3"/>
  <headerFooter>
    <oddFooter xml:space="preserve">&amp;L_x000D_&amp;1#&amp;"Calibri"&amp;8&amp;K000000   Rockwell Automation Company 'Public' </oddFooter>
  </headerFooter>
  <tableParts count="4">
    <tablePart r:id="rId1"/>
    <tablePart r:id="rId2"/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1 a 7 b d 8 3 e - c c 4 7 - 4 c 5 9 - b 1 c c - 9 4 8 7 e f f 1 b f b 7 "   x m l n s = " h t t p : / / s c h e m a s . m i c r o s o f t . c o m / D a t a M a s h u p " > A A A A A P o E A A B Q S w M E F A A C A A g A y o l c W j b j P x + l A A A A 9 w A A A B I A H A B D b 2 5 m a W c v U G F j a 2 F n Z S 5 4 b W w g o h g A K K A U A A A A A A A A A A A A A A A A A A A A A A A A A A A A h Y 8 x D o I w G I W v Q r r T F h g E U s r g K o k J 0 b g 2 p U I j / B h a L H d z 8 E h e Q Y y i b o 7 v e 9 / w 3 v 1 6 Y / n U t d 5 F D U b 3 k K E A U + Q p k H 2 l o c 7 Q a I 9 + j H L O t k K e R K 2 8 W Q a T T q b K U G P t O S X E O Y d d h P u h J i G l A T k U m 1 I 2 q h P o I + v / s q / B W A F S I c 7 2 r z E 8 x E G U 4 C B e J Z g y s l B W a P g a 4 T z 4 2 f 5 A t h 5 b O w 6 K K / B 3 J S N L Z O R 9 g j 8 A U E s D B B Q A A g A I A M q J X F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K i V x a 6 m A 1 Z v M B A A C q A w A A E w A c A E Z v c m 1 1 b G F z L 1 N l Y 3 R p b 2 4 x L m 0 g o h g A K K A U A A A A A A A A A A A A A A A A A A A A A A A A A A A A d Z L B b u I w E I b v S L z D 1 L 2 A m i J V W n H Y i g P r b C u 0 X U o J a A 8 E I c e Z B K u J j W w H h B D v v n Z S S t t d c v E / M / H M P 5 9 s k F u h J E T N e X f f b r V b Z s 0 0 p n B N 0 k T B R A u O 8 J s Z i x p e K t R 7 A g M o 0 L Z b 4 L 5 I V d r V B z D k H I 3 p h c y y h B n s P I g C e 1 R J i 9 K a D q H f 4 7 l B b W L u i k y b u / h Z Y q j F F u E W p o q / 7 r A o Y F h Z V T L v J I C R 5 H G o e F X 6 B v E n G 6 c h n 7 I 9 x n m a k G 4 A C 6 q R W R y z r c j r Z h O t N q i t Q D O w u s J l N 2 j M X 5 P V 5 R W b z Q 6 L i K + x Z A N C g p H F c n A J y v K 4 8 L a W 7 6 0 d A F d 1 H K d q Z 3 z D G U s c k g g L x 9 r n O p f H B 4 C M r 6 G z m D z S p b t K + v 2 I d I H J 1 O V + 4 b 7 O X Z H u e Z E p l m r r h l F V V K X 8 M K 8 p v K U 7 X 2 0 F B / L A S l H 4 k e T t E X g 5 Y T n 6 M x S G g y P w r s O z i s 5 y 7 K X z V V 9 9 p P W h V Z r r j Z d / R J F y p t M 6 / Z r D i 6 1 / H N 7 + A O q Q F S q H c V U m q H 3 W Q / 4 Q z i f U 7 Z T W Z p 5 E h n T P i z o Y l c 4 i z K d P 9 Q R M T j L a I D 9 p i X a 1 Q 5 G v r Y 8 a t a q k q M M Z 0 y L L v K L q m R z P K O m a y d w B m u 0 3 e O Y 4 0 0 y a T O m y Q e m L H u d X 7 s H h Q H 5 m 2 c q 9 B W / T u t 8 g d f o Y w I F E N 9 G / G 4 + k 7 X / r + X 7 H Y 7 f d E v K / P u 7 / A l B L A Q I t A B Q A A g A I A M q J X F o 2 4 z 8 f p Q A A A P c A A A A S A A A A A A A A A A A A A A A A A A A A A A B D b 2 5 m a W c v U G F j a 2 F n Z S 5 4 b W x Q S w E C L Q A U A A I A C A D K i V x a D 8 r p q 6 Q A A A D p A A A A E w A A A A A A A A A A A A A A A A D x A A A A W 0 N v b n R l b n R f V H l w Z X N d L n h t b F B L A Q I t A B Q A A g A I A M q J X F r q Y D V m 8 w E A A K o D A A A T A A A A A A A A A A A A A A A A A O I B A A B G b 3 J t d W x h c y 9 T Z W N 0 a W 9 u M S 5 t U E s F B g A A A A A D A A M A w g A A A C I E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j k P A A A A A A A A F w 8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2 R i b y U y M F B y a W N l J T I w T W F z d G V y J T I w U X V l c n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x h c 3 R V c G R h d G V k I i B W Y W x 1 Z T 0 i Z D I w M j U t M D I t M j h U M j M 6 M T Q 6 M j E u N z Q y O D I 1 O F o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V G F y Z 2 V 0 I i B W Y W x 1 Z T 0 i c 2 R i b 1 9 Q c m l j Z V 9 N Y X N 0 Z X J f U X V l c n k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V G 9 E Y X R h T W 9 k Z W x F b m F i b G V k I i B W Y W x 1 Z T 0 i b D A i I C 8 + P E V u d H J 5 I F R 5 c G U 9 I k Z p b G x P Y m p l Y 3 R U e X B l I i B W Y W x 1 Z T 0 i c 1 R h Y m x l I i A v P j x F b n R y e S B U e X B l P S J G a W x s Q 2 9 s d W 1 u V H l w Z X M i I F Z h b H V l P S J z Q X d Z R 0 V S R U p C Z z 0 9 I i A v P j x F b n R y e S B U e X B l P S J G a W x s Q 2 9 s d W 1 u T m F t Z X M i I F Z h b H V l P S J z W y Z x d W 9 0 O 1 M r U y B D Y X R h b G 9 n I E 5 1 b W J l c i Z x d W 9 0 O y w m c X V v d D t E Z X N j c m l w d G l v b i Z x d W 9 0 O y w m c X V v d D t T Z W U g Y W x z b y Z x d W 9 0 O y w m c X V v d D t M a X N 0 I F B y a W N l J n F 1 b 3 Q 7 L C Z x d W 9 0 O 0 N k b l 9 M a X N 0 J n F 1 b 3 Q 7 L C Z x d W 9 0 O 0 V m Z l 9 E Y X R l J n F 1 b 3 Q 7 L C Z x d W 9 0 O 0 x v b m c g R G V z Y 3 J p c H R p b 2 4 m c X V v d D t d I i A v P j x F b n R y e S B U e X B l P S J G a W x s U 3 R h d H V z I i B W Y W x 1 Z T 0 i c 0 N v b X B s Z X R l I i A v P j x F b n R y e S B U e X B l P S J R d W V y e U l E I i B W Y W x 1 Z T 0 i c z h l N G N j Z G N k L T A 1 Z j A t N G Y 2 Z C 0 5 N j g 2 L W Z i M z F l M z Q 0 Z G R j N S I g L z 4 8 R W 5 0 c n k g V H l w Z T 0 i R m l s b E N v d W 5 0 I i B W Y W x 1 Z T 0 i b D c y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R i b y B Q c m l j Z S B N Y X N 0 Z X I g U X V l c n k v Q X V 0 b 1 J l b W 9 2 Z W R D b 2 x 1 b W 5 z M S 5 7 U y t T I E N h d G F s b 2 c g T n V t Y m V y L D B 9 J n F 1 b 3 Q 7 L C Z x d W 9 0 O 1 N l Y 3 R p b 2 4 x L 2 R i b y B Q c m l j Z S B N Y X N 0 Z X I g U X V l c n k v Q X V 0 b 1 J l b W 9 2 Z W R D b 2 x 1 b W 5 z M S 5 7 R G V z Y 3 J p c H R p b 2 4 s M X 0 m c X V v d D s s J n F 1 b 3 Q 7 U 2 V j d G l v b j E v Z G J v I F B y a W N l I E 1 h c 3 R l c i B R d W V y e S 9 B d X R v U m V t b 3 Z l Z E N v b H V t b n M x L n t T Z W U g Y W x z b y w y f S Z x d W 9 0 O y w m c X V v d D t T Z W N 0 a W 9 u M S 9 k Y m 8 g U H J p Y 2 U g T W F z d G V y I F F 1 Z X J 5 L 0 F 1 d G 9 S Z W 1 v d m V k Q 2 9 s d W 1 u c z E u e 0 x p c 3 Q g U H J p Y 2 U s M 3 0 m c X V v d D s s J n F 1 b 3 Q 7 U 2 V j d G l v b j E v Z G J v I F B y a W N l I E 1 h c 3 R l c i B R d W V y e S 9 B d X R v U m V t b 3 Z l Z E N v b H V t b n M x L n t D Z G 5 f T G l z d C w 0 f S Z x d W 9 0 O y w m c X V v d D t T Z W N 0 a W 9 u M S 9 k Y m 8 g U H J p Y 2 U g T W F z d G V y I F F 1 Z X J 5 L 0 F 1 d G 9 S Z W 1 v d m V k Q 2 9 s d W 1 u c z E u e 0 V m Z l 9 E Y X R l L D V 9 J n F 1 b 3 Q 7 L C Z x d W 9 0 O 1 N l Y 3 R p b 2 4 x L 2 R i b y B Q c m l j Z S B N Y X N 0 Z X I g U X V l c n k v Q X V 0 b 1 J l b W 9 2 Z W R D b 2 x 1 b W 5 z M S 5 7 T G 9 u Z y B E Z X N j c m l w d G l v b i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9 k Y m 8 g U H J p Y 2 U g T W F z d G V y I F F 1 Z X J 5 L 0 F 1 d G 9 S Z W 1 v d m V k Q 2 9 s d W 1 u c z E u e 1 M r U y B D Y X R h b G 9 n I E 5 1 b W J l c i w w f S Z x d W 9 0 O y w m c X V v d D t T Z W N 0 a W 9 u M S 9 k Y m 8 g U H J p Y 2 U g T W F z d G V y I F F 1 Z X J 5 L 0 F 1 d G 9 S Z W 1 v d m V k Q 2 9 s d W 1 u c z E u e 0 R l c 2 N y a X B 0 a W 9 u L D F 9 J n F 1 b 3 Q 7 L C Z x d W 9 0 O 1 N l Y 3 R p b 2 4 x L 2 R i b y B Q c m l j Z S B N Y X N 0 Z X I g U X V l c n k v Q X V 0 b 1 J l b W 9 2 Z W R D b 2 x 1 b W 5 z M S 5 7 U 2 V l I G F s c 2 8 s M n 0 m c X V v d D s s J n F 1 b 3 Q 7 U 2 V j d G l v b j E v Z G J v I F B y a W N l I E 1 h c 3 R l c i B R d W V y e S 9 B d X R v U m V t b 3 Z l Z E N v b H V t b n M x L n t M a X N 0 I F B y a W N l L D N 9 J n F 1 b 3 Q 7 L C Z x d W 9 0 O 1 N l Y 3 R p b 2 4 x L 2 R i b y B Q c m l j Z S B N Y X N 0 Z X I g U X V l c n k v Q X V 0 b 1 J l b W 9 2 Z W R D b 2 x 1 b W 5 z M S 5 7 Q 2 R u X 0 x p c 3 Q s N H 0 m c X V v d D s s J n F 1 b 3 Q 7 U 2 V j d G l v b j E v Z G J v I F B y a W N l I E 1 h c 3 R l c i B R d W V y e S 9 B d X R v U m V t b 3 Z l Z E N v b H V t b n M x L n t F Z m Z f R G F 0 Z S w 1 f S Z x d W 9 0 O y w m c X V v d D t T Z W N 0 a W 9 u M S 9 k Y m 8 g U H J p Y 2 U g T W F z d G V y I F F 1 Z X J 5 L 0 F 1 d G 9 S Z W 1 v d m V k Q 2 9 s d W 1 u c z E u e 0 x v b m c g R G V z Y 3 J p c H R p b 2 4 s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2 R i b y U y M F B y a W N l J T I w T W F z d G V y J T I w U X V l c n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G J v J T I w U H J p Y 2 U l M j B N Y X N 0 Z X I l M j B R d W V y e S 9 f Z G J v J T I w U H J p Y 2 U l M j B N Y X N 0 Z X I l M j B R d W V y e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R i b y U y M F B y a W N l J T I w T W F z d G V y J T I w U X V l c n k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G J v J T I w U H J p Y 2 U l M j B N Y X N 0 Z X I l M j B R d W V y e S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R i b y U y M F B y a W N l J T I w T W F z d G V y J T I w U X V l c n k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2 i 0 k 2 h M C M 0 q n o 6 T k q f Q e w Q A A A A A C A A A A A A A Q Z g A A A A E A A C A A A A A l l e G g j P 8 g u / p 2 S z q f u N N 1 F 3 K / 1 E K 0 e 4 2 1 b m R G X S i j q A A A A A A O g A A A A A I A A C A A A A D 8 O T / x L d 9 V C 3 3 X a u V k V u c C G G e I x 1 p y Q L s K B F C 6 Q x b j Y l A A A A D Q s 4 V e 1 e U o x P A f R c 6 I E a s i b o N t M q B 5 b P x J 8 X R k 5 m g 4 F c c E 9 P 8 z 0 b 4 R L n p L l q g A 8 d T 2 8 Z v C L V J c x b j 5 y i 6 9 C H n S w 5 D E h 3 p j R K j B r N H j m 9 z D q E A A A A B y W i I y p l K o 3 0 F s i A p + f R l k F 2 f 3 J M I d c N X n 1 5 R 8 6 k Q M p z Q n s X H S 7 V 9 C B 0 N A k F d b f G R Z j l T 3 l G y d S Y B g 8 q 5 A y 3 7 5 < / D a t a M a s h u p > 
</file>

<file path=customXml/itemProps1.xml><?xml version="1.0" encoding="utf-8"?>
<ds:datastoreItem xmlns:ds="http://schemas.openxmlformats.org/officeDocument/2006/customXml" ds:itemID="{CEE961BA-F7AE-496C-86C3-F1816446E15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PC7 Price Configurator</vt:lpstr>
      <vt:lpstr>Components</vt:lpstr>
      <vt:lpstr>Tables</vt:lpstr>
      <vt:lpstr>'PC7 Price Configurator'!Print_Area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A. Sears</dc:creator>
  <cp:lastModifiedBy>Claudia Sears</cp:lastModifiedBy>
  <cp:lastPrinted>2023-01-13T23:24:23Z</cp:lastPrinted>
  <dcterms:created xsi:type="dcterms:W3CDTF">2023-01-13T21:15:43Z</dcterms:created>
  <dcterms:modified xsi:type="dcterms:W3CDTF">2025-02-28T23:15:12Z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37d27c0-b6cd-40f3-a0e1-631f68c80666_Enabled">
    <vt:lpwstr>true</vt:lpwstr>
  </property>
  <property fmtid="{D5CDD505-2E9C-101B-9397-08002B2CF9AE}" pid="3" name="MSIP_Label_937d27c0-b6cd-40f3-a0e1-631f68c80666_SetDate">
    <vt:lpwstr>2023-04-13T21:46:28Z</vt:lpwstr>
  </property>
  <property fmtid="{D5CDD505-2E9C-101B-9397-08002B2CF9AE}" pid="4" name="MSIP_Label_937d27c0-b6cd-40f3-a0e1-631f68c80666_Method">
    <vt:lpwstr>Privileged</vt:lpwstr>
  </property>
  <property fmtid="{D5CDD505-2E9C-101B-9397-08002B2CF9AE}" pid="5" name="MSIP_Label_937d27c0-b6cd-40f3-a0e1-631f68c80666_Name">
    <vt:lpwstr>937d27c0-b6cd-40f3-a0e1-631f68c80666</vt:lpwstr>
  </property>
  <property fmtid="{D5CDD505-2E9C-101B-9397-08002B2CF9AE}" pid="6" name="MSIP_Label_937d27c0-b6cd-40f3-a0e1-631f68c80666_SiteId">
    <vt:lpwstr>855b093e-7340-45c7-9f0c-96150415893e</vt:lpwstr>
  </property>
  <property fmtid="{D5CDD505-2E9C-101B-9397-08002B2CF9AE}" pid="7" name="MSIP_Label_937d27c0-b6cd-40f3-a0e1-631f68c80666_ActionId">
    <vt:lpwstr>232be8c5-a1f1-4723-98f2-37beac899dd5</vt:lpwstr>
  </property>
  <property fmtid="{D5CDD505-2E9C-101B-9397-08002B2CF9AE}" pid="8" name="MSIP_Label_937d27c0-b6cd-40f3-a0e1-631f68c80666_ContentBits">
    <vt:lpwstr>2</vt:lpwstr>
  </property>
</Properties>
</file>